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_FSP\2025_strategicke SP\formulare\"/>
    </mc:Choice>
  </mc:AlternateContent>
  <xr:revisionPtr revIDLastSave="0" documentId="13_ncr:1_{DE2F0A3A-F0C9-4FA7-8897-783F43A3E7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práva FSP25+" sheetId="2" r:id="rId1"/>
    <sheet name="FSP 2025-2027 přehled projektů" sheetId="25" r:id="rId2"/>
    <sheet name="zmeny25" sheetId="23" state="hidden" r:id="rId3"/>
    <sheet name="DATA FSP" sheetId="9" state="hidden" r:id="rId4"/>
    <sheet name="Indikátory_datově" sheetId="17" state="hidden" r:id="rId5"/>
    <sheet name="Cílový stav 25-datově" sheetId="18" state="hidden" r:id="rId6"/>
  </sheets>
  <definedNames>
    <definedName name="_xlnm._FilterDatabase" localSheetId="0" hidden="1">'Zpráva FSP25+'!$B$1:$M$32</definedName>
    <definedName name="Data_KT">#REF!</definedName>
    <definedName name="IP">#REF!</definedName>
    <definedName name="_xlnm.Print_Titles" localSheetId="1">'FSP 2025-2027 přehled projektů'!$5:$5</definedName>
    <definedName name="_xlnm.Print_Area" localSheetId="1">'FSP 2025-2027 přehled projektů'!$A$1:$AB$12</definedName>
    <definedName name="_xlnm.Print_Area" localSheetId="0">'Zpráva FSP25+'!$A$1:$M$70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2" l="1"/>
  <c r="C54" i="2"/>
  <c r="C38" i="2"/>
  <c r="C37" i="2"/>
  <c r="C35" i="2"/>
  <c r="J9" i="9"/>
  <c r="K9" i="9"/>
  <c r="K5" i="9"/>
  <c r="K6" i="9"/>
  <c r="K7" i="9"/>
  <c r="K8" i="9"/>
  <c r="K4" i="9"/>
  <c r="I9" i="9"/>
  <c r="I5" i="9"/>
  <c r="I6" i="9"/>
  <c r="I7" i="9"/>
  <c r="I8" i="9"/>
  <c r="I4" i="9"/>
  <c r="H9" i="9"/>
  <c r="G9" i="9"/>
  <c r="F12" i="2"/>
  <c r="B7" i="2"/>
  <c r="F11" i="2"/>
  <c r="F10" i="2"/>
  <c r="C9" i="2"/>
  <c r="U12" i="25"/>
  <c r="S12" i="25"/>
  <c r="R12" i="25"/>
  <c r="P12" i="25"/>
  <c r="N12" i="25"/>
  <c r="M12" i="25"/>
  <c r="K12" i="25"/>
  <c r="I12" i="25"/>
  <c r="H12" i="25"/>
  <c r="Z11" i="25"/>
  <c r="Y11" i="25"/>
  <c r="AA11" i="25" s="1"/>
  <c r="X11" i="25"/>
  <c r="W11" i="25"/>
  <c r="T11" i="25"/>
  <c r="V11" i="25" s="1"/>
  <c r="Q11" i="25"/>
  <c r="O11" i="25"/>
  <c r="L11" i="25"/>
  <c r="J11" i="25"/>
  <c r="Z10" i="25"/>
  <c r="X10" i="25"/>
  <c r="Y10" i="25" s="1"/>
  <c r="AA10" i="25" s="1"/>
  <c r="W10" i="25"/>
  <c r="V10" i="25"/>
  <c r="T10" i="25"/>
  <c r="Q10" i="25"/>
  <c r="O10" i="25"/>
  <c r="J10" i="25"/>
  <c r="L10" i="25" s="1"/>
  <c r="Z9" i="25"/>
  <c r="X9" i="25"/>
  <c r="W9" i="25"/>
  <c r="Y9" i="25" s="1"/>
  <c r="AA9" i="25" s="1"/>
  <c r="T9" i="25"/>
  <c r="V9" i="25" s="1"/>
  <c r="O9" i="25"/>
  <c r="Q9" i="25" s="1"/>
  <c r="L9" i="25"/>
  <c r="J9" i="25"/>
  <c r="Z8" i="25"/>
  <c r="X8" i="25"/>
  <c r="Y8" i="25" s="1"/>
  <c r="AA8" i="25" s="1"/>
  <c r="W8" i="25"/>
  <c r="T8" i="25"/>
  <c r="V8" i="25" s="1"/>
  <c r="Q8" i="25"/>
  <c r="O8" i="25"/>
  <c r="L8" i="25"/>
  <c r="J8" i="25"/>
  <c r="Z7" i="25"/>
  <c r="X7" i="25"/>
  <c r="W7" i="25"/>
  <c r="Y7" i="25" s="1"/>
  <c r="AA7" i="25" s="1"/>
  <c r="T7" i="25"/>
  <c r="V7" i="25" s="1"/>
  <c r="Q7" i="25"/>
  <c r="O7" i="25"/>
  <c r="J7" i="25"/>
  <c r="L7" i="25" s="1"/>
  <c r="Z6" i="25"/>
  <c r="Z12" i="25" s="1"/>
  <c r="X6" i="25"/>
  <c r="X12" i="25" s="1"/>
  <c r="W6" i="25"/>
  <c r="W12" i="25" s="1"/>
  <c r="V6" i="25"/>
  <c r="T6" i="25"/>
  <c r="T12" i="25" s="1"/>
  <c r="O6" i="25"/>
  <c r="O12" i="25" s="1"/>
  <c r="L6" i="25"/>
  <c r="J6" i="25"/>
  <c r="J12" i="25" s="1"/>
  <c r="C36" i="2" l="1"/>
  <c r="C39" i="2" s="1"/>
  <c r="L12" i="25"/>
  <c r="V12" i="25"/>
  <c r="Q6" i="25"/>
  <c r="Q12" i="25" s="1"/>
  <c r="Y6" i="25"/>
  <c r="Y12" i="25" l="1"/>
  <c r="AA6" i="25"/>
  <c r="AA12" i="25" s="1"/>
  <c r="L31" i="2"/>
  <c r="D31" i="2"/>
  <c r="C25" i="2" l="1"/>
  <c r="L30" i="2" l="1"/>
  <c r="D30" i="2"/>
  <c r="L29" i="2"/>
  <c r="D29" i="2"/>
  <c r="C23" i="2" l="1"/>
  <c r="C24" i="2"/>
  <c r="F36" i="2" l="1"/>
  <c r="F39" i="2" s="1"/>
  <c r="H35" i="2" l="1"/>
  <c r="H37" i="2"/>
  <c r="H38" i="2"/>
  <c r="H36" i="2" l="1"/>
  <c r="H39" i="2" s="1"/>
  <c r="C26" i="2" l="1"/>
  <c r="H26" i="2"/>
  <c r="H25" i="2"/>
  <c r="H24" i="2"/>
  <c r="H23" i="2" l="1"/>
  <c r="J36" i="2" l="1"/>
  <c r="J39" i="2" s="1"/>
  <c r="L38" i="2" l="1"/>
  <c r="L35" i="2" l="1"/>
  <c r="L37" i="2"/>
  <c r="L36" i="2"/>
  <c r="L39" i="2" l="1"/>
</calcChain>
</file>

<file path=xl/sharedStrings.xml><?xml version="1.0" encoding="utf-8"?>
<sst xmlns="http://schemas.openxmlformats.org/spreadsheetml/2006/main" count="235" uniqueCount="183">
  <si>
    <t>Jihočeské univerzity v Českých Budějovicích</t>
  </si>
  <si>
    <t>1 Základní informace</t>
  </si>
  <si>
    <t>Jméno a příjmení:</t>
  </si>
  <si>
    <t>Email:</t>
  </si>
  <si>
    <t>2 Zpráva o průběhu řešení projektu</t>
  </si>
  <si>
    <t xml:space="preserve">Změny </t>
  </si>
  <si>
    <t>Č.</t>
  </si>
  <si>
    <t>2.1</t>
  </si>
  <si>
    <t>2.2</t>
  </si>
  <si>
    <t>číslo:</t>
  </si>
  <si>
    <t>Projekt:</t>
  </si>
  <si>
    <t xml:space="preserve"> NEJDŘÍVE VYPLŇTE ČÍSLO PROJEKTU</t>
  </si>
  <si>
    <t>Pokyny:</t>
  </si>
  <si>
    <t>seznam 
projektů ZDE</t>
  </si>
  <si>
    <t>3 Rozpočet projektu (v Kč)</t>
  </si>
  <si>
    <t>Období (rok)</t>
  </si>
  <si>
    <t>Datum změny</t>
  </si>
  <si>
    <t xml:space="preserve">3 Celkem </t>
  </si>
  <si>
    <t>s termínem předložení:</t>
  </si>
  <si>
    <t>NS</t>
  </si>
  <si>
    <t>KP</t>
  </si>
  <si>
    <t>A</t>
  </si>
  <si>
    <t>Vysvětlivky</t>
  </si>
  <si>
    <r>
      <rPr>
        <sz val="7"/>
        <color rgb="FF00B050"/>
        <rFont val="Clara Sans"/>
        <charset val="238"/>
      </rPr>
      <t>OK</t>
    </r>
    <r>
      <rPr>
        <sz val="7"/>
        <color theme="1" tint="0.499984740745262"/>
        <rFont val="Clara Sans"/>
        <charset val="238"/>
      </rPr>
      <t xml:space="preserve"> = čerpání rozpočtu proběhlo v pořádku.</t>
    </r>
  </si>
  <si>
    <t>součást</t>
  </si>
  <si>
    <t>název</t>
  </si>
  <si>
    <t>NIV [v kč]</t>
  </si>
  <si>
    <t>INV [v kč]</t>
  </si>
  <si>
    <t>CELKEM [v kč]</t>
  </si>
  <si>
    <t>č</t>
  </si>
  <si>
    <t>NIV osobní</t>
  </si>
  <si>
    <t>NIV věcné</t>
  </si>
  <si>
    <t>NIV celkem</t>
  </si>
  <si>
    <t>INV celkem</t>
  </si>
  <si>
    <t>Celkem rozpočet</t>
  </si>
  <si>
    <t>označení projektu</t>
  </si>
  <si>
    <t>pořadové číslo</t>
  </si>
  <si>
    <t>název zkráceně</t>
  </si>
  <si>
    <t>TA</t>
  </si>
  <si>
    <t>KP 2</t>
  </si>
  <si>
    <t>KP 3</t>
  </si>
  <si>
    <t>ZDROJ</t>
  </si>
  <si>
    <t>Řešitel projektu:</t>
  </si>
  <si>
    <t>Pokud došlo v průběhu řešení ke změnám, uveďte je, vysvětlete příčinu.</t>
  </si>
  <si>
    <t>2. Neinvestiční prostředky (NIV)</t>
  </si>
  <si>
    <t>1. Investiční prostředky (INV)</t>
  </si>
  <si>
    <t xml:space="preserve">     2.2 Věcné NIV</t>
  </si>
  <si>
    <t xml:space="preserve">     2.1 Osobní NIV (vč. odvodů poj.)</t>
  </si>
  <si>
    <t>1.</t>
  </si>
  <si>
    <t>Čerpáno [v Kč]</t>
  </si>
  <si>
    <t>Zbylé prostředky [v Kč]</t>
  </si>
  <si>
    <t>Prostředky pro realizaci [v Kč]</t>
  </si>
  <si>
    <t>Změny [v Kč] *</t>
  </si>
  <si>
    <t>osobní NIV</t>
  </si>
  <si>
    <t>Věcné NIV</t>
  </si>
  <si>
    <t>4 Popis položek rozpočtu, které byly čerpány - prokázání přímé souvislosti výdajů se schváleným záměrem a projektovými aktivitami</t>
  </si>
  <si>
    <t>5 Seznam příloh</t>
  </si>
  <si>
    <t>Popis a odůvodnění změny</t>
  </si>
  <si>
    <r>
      <rPr>
        <sz val="7"/>
        <color rgb="FFC00000"/>
        <rFont val="Clara Sans"/>
        <charset val="238"/>
      </rPr>
      <t>Chyba/Přečerpáno</t>
    </r>
    <r>
      <rPr>
        <sz val="7"/>
        <color theme="1" tint="0.499984740745262"/>
        <rFont val="Clara Sans"/>
        <charset val="238"/>
      </rPr>
      <t xml:space="preserve"> = chyba v zadání, nebo nebyla provedena změna a bylo vyčerpáno více, než bylo přiděleno. </t>
    </r>
  </si>
  <si>
    <r>
      <rPr>
        <sz val="7"/>
        <color theme="5" tint="-0.249977111117893"/>
        <rFont val="Clara Sans"/>
        <charset val="238"/>
      </rPr>
      <t>Nedočerpáno</t>
    </r>
    <r>
      <rPr>
        <sz val="7"/>
        <color theme="1" tint="0.499984740745262"/>
        <rFont val="Clara Sans"/>
        <charset val="238"/>
      </rPr>
      <t xml:space="preserve"> = nebyly utraceny všechny přidělené prostředky.</t>
    </r>
  </si>
  <si>
    <t>TF</t>
  </si>
  <si>
    <t>ZSF</t>
  </si>
  <si>
    <t>ok</t>
  </si>
  <si>
    <t>řešitel</t>
  </si>
  <si>
    <t>Vyplňujte pouze bílá pole, ostatní buňky se vyplňují automaticky. Vybrané buňky fungují jako výběr ze seznamu. Buňky mají omezený počet znaků k zobrazení, vyplňujte tedy informace tak, aby byly po vytištění kompletně viditelné. Pro "odřádkování" použijte klávesy "ALT" a "ENTER".</t>
  </si>
  <si>
    <t>Plnění indikátorů</t>
  </si>
  <si>
    <t>Název</t>
  </si>
  <si>
    <t>Zdroj ověření</t>
  </si>
  <si>
    <t xml:space="preserve">Popis naplnění záměru projektu </t>
  </si>
  <si>
    <t>Č. projektu</t>
  </si>
  <si>
    <t>Datum a podpis:</t>
  </si>
  <si>
    <t>Řešitel</t>
  </si>
  <si>
    <t>Indikátor 1</t>
  </si>
  <si>
    <t>Indikátor 2</t>
  </si>
  <si>
    <t>Indikátor 3</t>
  </si>
  <si>
    <t>Indikátor 4</t>
  </si>
  <si>
    <t>Indikátor 5</t>
  </si>
  <si>
    <t>Indikátor 6</t>
  </si>
  <si>
    <t>Indikátor 7</t>
  </si>
  <si>
    <t>Průběžná zpráva</t>
  </si>
  <si>
    <t>Vyplňte dosažené výše indikátorů ke stanovenému termínu pro ukončení realizace projektů. U každého indikátoru uveďte zdroj pro jeho ověření!</t>
  </si>
  <si>
    <t>V případě podrobného členění uveďte i částky, v případě společných projektů částky dle součástí. (změny oproti žádosti uveďte do soupisu změn)</t>
  </si>
  <si>
    <t>Příkazce operace
(u společných projektů více součástí příkazce za podávající součást):</t>
  </si>
  <si>
    <t>Správce rozpočtu
(u společných projektů více součástí správce za podávající součást):</t>
  </si>
  <si>
    <t xml:space="preserve">0 Identifikace zprávy </t>
  </si>
  <si>
    <t>Celkem</t>
  </si>
  <si>
    <t>Indikátor 8</t>
  </si>
  <si>
    <t>FZT</t>
  </si>
  <si>
    <t>bartos@fzt.jcu.cz</t>
  </si>
  <si>
    <t>změna</t>
  </si>
  <si>
    <t>datum</t>
  </si>
  <si>
    <t>Převod prostředků</t>
  </si>
  <si>
    <t>Investiční prostředky</t>
  </si>
  <si>
    <t>Neinvestiční prostředky celkem</t>
  </si>
  <si>
    <t>ostatní náklady</t>
  </si>
  <si>
    <t>Podrobné zdůvodnění převodu prostředků, resp. zdůvodnění čerpání převedených prostředků</t>
  </si>
  <si>
    <t>osobní náklady (vč. odvodů a poj.)</t>
  </si>
  <si>
    <t>doc. RNDr. Petr Bartoš, Ph.D.</t>
  </si>
  <si>
    <t>Zpráva o řešení projektu FSP 2025-2027, za rok realizace 2025</t>
  </si>
  <si>
    <t>Fond strategických priorit 2025-2027</t>
  </si>
  <si>
    <t>31. ledna 2026</t>
  </si>
  <si>
    <t>Plánovaný stav 2025</t>
  </si>
  <si>
    <t>Stav plnění v roce 2025</t>
  </si>
  <si>
    <t>Fond strategických priorit JU 2025 - 2027 - seznam podpořených studijních programů
Schváleno kolegiem rektora JU 25. 3. 2025</t>
  </si>
  <si>
    <t xml:space="preserve">Výše finanční podpory </t>
  </si>
  <si>
    <t>č.</t>
  </si>
  <si>
    <t>Garantující fakulta</t>
  </si>
  <si>
    <t>Termín
realizace</t>
  </si>
  <si>
    <t>Název SP</t>
  </si>
  <si>
    <t>Kontakt</t>
  </si>
  <si>
    <t>Poznámka 1. kolo</t>
  </si>
  <si>
    <t>NIV osobní náklady
2025</t>
  </si>
  <si>
    <t>NIV ostatní náklady
2025</t>
  </si>
  <si>
    <t>NIV náklady celkem 2025</t>
  </si>
  <si>
    <t>INV náklady
2025</t>
  </si>
  <si>
    <t>Náklady celkem 2025</t>
  </si>
  <si>
    <t>NIV osobní náklady
2026</t>
  </si>
  <si>
    <t>NIV ostatní náklady
2026</t>
  </si>
  <si>
    <t>NIV náklady celkem 2026</t>
  </si>
  <si>
    <t>INV náklady
2026</t>
  </si>
  <si>
    <t>Náklady celkem 2026</t>
  </si>
  <si>
    <t>NIV osobní náklady
2027</t>
  </si>
  <si>
    <t>NIV ostatní náklady
2027</t>
  </si>
  <si>
    <t>NIV náklady celkem 2027</t>
  </si>
  <si>
    <t>INV náklady
2027</t>
  </si>
  <si>
    <t>Náklady celkem 2027</t>
  </si>
  <si>
    <t>NIV osobní náklady
25-27</t>
  </si>
  <si>
    <t>NIV ostatní náklady
25-27</t>
  </si>
  <si>
    <t>NIV náklady celkem 25-27</t>
  </si>
  <si>
    <t>INV náklady
25-27</t>
  </si>
  <si>
    <t>Náklady celkem 25-27</t>
  </si>
  <si>
    <t>Cíle</t>
  </si>
  <si>
    <t>Indikátory, hramonogram - checklist pro ponechání/přidělení podpory</t>
  </si>
  <si>
    <t>Fakultní spolupráce</t>
  </si>
  <si>
    <t>01</t>
  </si>
  <si>
    <t>2025-2027</t>
  </si>
  <si>
    <t>Aplikovaná bezpečnost a ochrana obyvatelstva</t>
  </si>
  <si>
    <t>Ing. Lenka Michalcová, Ph.D.</t>
  </si>
  <si>
    <t>smetana@zf.jcu.cz</t>
  </si>
  <si>
    <t>Rozvoj a obnova infrastruktury</t>
  </si>
  <si>
    <t>Schválení věcného záměru akreditace SP RVH - 2025
Schválení Návrhu žádosti o akreditaci studijního programu (NAA) - 2025
Udělení akreditace pro nový studijní program (NAA) - 2026</t>
  </si>
  <si>
    <t>Program bude realizován ve spolupráci s Fakultou zemědělskou a technologickou. Zároveň již probíhá spolupráce s TF.</t>
  </si>
  <si>
    <t>02</t>
  </si>
  <si>
    <t>Sociologie a sociální etika</t>
  </si>
  <si>
    <t>doc. Michal Opatrný, Dr. theol.</t>
  </si>
  <si>
    <t>hromada@jcu.cz</t>
  </si>
  <si>
    <t xml:space="preserve">Schválení věcného záměru akreditace SP RVH - 2025
Schválení Návrhu žádosti o akreditaci studijního programu (RVH) - 2026
Udělení akreditace pro nový studijní program (NAÚ) - 2027
</t>
  </si>
  <si>
    <t>Na přípravě a realizaci programu se budou podílet také: PF, FF, PřF, ZSF a EF.</t>
  </si>
  <si>
    <t>03</t>
  </si>
  <si>
    <t>EF</t>
  </si>
  <si>
    <t>Kreativní průmysl a inovace</t>
  </si>
  <si>
    <t>doc. RNDr. Zuzana Dvořáková Líšková, Ph.D.</t>
  </si>
  <si>
    <t>llusticky@jcu.cz</t>
  </si>
  <si>
    <t>Projektová příprava
a realizace</t>
  </si>
  <si>
    <t>Schválení věcného záměru akreditace SP RVH - 2025
Schválení Návrhu žádosti o akreditaci studijního programu (RVH) - 2026
Udělení akreditace pro nový studijní program (RVH) - 2027</t>
  </si>
  <si>
    <t>Ve spolupráci s PF, FF, PřF, KTT</t>
  </si>
  <si>
    <t>04</t>
  </si>
  <si>
    <t>FF</t>
  </si>
  <si>
    <t>Počítačová lingvistika</t>
  </si>
  <si>
    <t>prof. PhDr. Jan Radimský, Ph.D.</t>
  </si>
  <si>
    <t>prorrozv@jcu.cz</t>
  </si>
  <si>
    <t>Implementace AP HR Award</t>
  </si>
  <si>
    <t>Schválení věcného záměru akreditace SP RVH - 2025
Schválení Návrhu žádosti o akreditaci studijního programu (NAÚ) - 2026
Udělení akreditace pro nový studijní program (NAÚ) - 2026
První přijatí uchazeči (5) - 2027</t>
  </si>
  <si>
    <t>Ve spolupráci s FZT</t>
  </si>
  <si>
    <t>pbahensky@pf.jcu.cz</t>
  </si>
  <si>
    <t>Nákup přístroje
a využití přístroje ve výuce</t>
  </si>
  <si>
    <t>05</t>
  </si>
  <si>
    <t>Aplikované inženýrské technologie</t>
  </si>
  <si>
    <t>Schválení věcného záměru akreditace SP RVH - 2025
Schválení Návrhu žádosti o akreditaci studijního programu (NAÚ) - 2026
Udělení akreditace pro nový studijní program (NAÚ) - 2026</t>
  </si>
  <si>
    <t>Klíčovými spolupracujícími fakultami jsou: PřF a PF.</t>
  </si>
  <si>
    <t>Popište, do jaké míry byl projektový záměr v daném roce naplněn, případně i důvody, proč se nepodařilo záměr zcela splnit.</t>
  </si>
  <si>
    <t>Schválené prostředky
na rok 2025 [v Kč]</t>
  </si>
  <si>
    <t>Typ zprávy za 2025</t>
  </si>
  <si>
    <t>lmichalcova@zsf.jcu.cz</t>
  </si>
  <si>
    <t>mopatrny@tf.jcu.cz</t>
  </si>
  <si>
    <t>zuli@ef.jcu.cz</t>
  </si>
  <si>
    <t>radimsky@ff.jcu.cz</t>
  </si>
  <si>
    <t>5 Žádost o převod nedočerpaných prostředků FSP na navazující/pokračující projekt v roce 2026</t>
  </si>
  <si>
    <t>Částky k převodu do dalšího roku řešení projektu (do roku 2026)</t>
  </si>
  <si>
    <t>Schválený Věcný záměr žádosti o akreditaci studijního programu</t>
  </si>
  <si>
    <t>Schválený Návrh žádosti o akreditaci studijního programu</t>
  </si>
  <si>
    <t>* Osobní náklady je možné bez schválení měnit pouze v souhrnné výši max. do 20 % celkových NIV prostředků.</t>
  </si>
  <si>
    <t>V případě, že řešitel žádá o převod prostředků k dočerpání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</si>
</sst>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_ ;\-#,##0.00\ "/>
    <numFmt numFmtId="166" formatCode="[$-F800]dddd\,\ mmmm\ dd\,\ yyyy"/>
    <numFmt numFmtId="167" formatCode="0;\-0;;@"/>
  </numFmts>
  <fonts count="6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lara Sans"/>
      <charset val="238"/>
    </font>
    <font>
      <sz val="10"/>
      <name val="Arial"/>
      <family val="2"/>
      <charset val="238"/>
    </font>
    <font>
      <sz val="11"/>
      <name val="Clara Sans"/>
      <charset val="238"/>
    </font>
    <font>
      <b/>
      <sz val="11"/>
      <name val="Clara Sans"/>
      <charset val="238"/>
    </font>
    <font>
      <b/>
      <i/>
      <sz val="8"/>
      <name val="Clara Sans"/>
      <charset val="238"/>
    </font>
    <font>
      <sz val="8"/>
      <name val="Clara Sans"/>
      <charset val="238"/>
    </font>
    <font>
      <i/>
      <sz val="8"/>
      <name val="Clara Sans"/>
      <charset val="238"/>
    </font>
    <font>
      <sz val="14"/>
      <name val="Clara Sans"/>
      <charset val="238"/>
    </font>
    <font>
      <sz val="9"/>
      <name val="Clara Sans"/>
      <charset val="238"/>
    </font>
    <font>
      <b/>
      <sz val="8"/>
      <name val="Clara Sans"/>
      <charset val="238"/>
    </font>
    <font>
      <i/>
      <sz val="7"/>
      <name val="Clara Sans"/>
      <charset val="238"/>
    </font>
    <font>
      <b/>
      <i/>
      <u val="double"/>
      <sz val="8"/>
      <name val="Clara Sans"/>
      <charset val="238"/>
    </font>
    <font>
      <sz val="18"/>
      <name val="Clara Sans"/>
      <charset val="238"/>
    </font>
    <font>
      <sz val="7"/>
      <name val="Clara Sans"/>
      <charset val="238"/>
    </font>
    <font>
      <u/>
      <sz val="10"/>
      <color theme="10"/>
      <name val="Arial"/>
      <family val="2"/>
      <charset val="238"/>
    </font>
    <font>
      <b/>
      <sz val="14"/>
      <color rgb="FFE00034"/>
      <name val="Clara Sans"/>
      <charset val="238"/>
    </font>
    <font>
      <sz val="8"/>
      <color rgb="FFE00034"/>
      <name val="Clara Sans"/>
      <charset val="238"/>
    </font>
    <font>
      <sz val="12"/>
      <color rgb="FF939598"/>
      <name val="Clara Sans"/>
      <charset val="238"/>
    </font>
    <font>
      <b/>
      <sz val="11"/>
      <color rgb="FFE00034"/>
      <name val="Clara Sans"/>
      <charset val="238"/>
    </font>
    <font>
      <sz val="8"/>
      <color theme="1" tint="0.499984740745262"/>
      <name val="Clara Sans"/>
      <charset val="238"/>
    </font>
    <font>
      <sz val="14"/>
      <color rgb="FFE00034"/>
      <name val="Clara Sans"/>
      <charset val="238"/>
    </font>
    <font>
      <i/>
      <sz val="8"/>
      <color rgb="FF939598"/>
      <name val="Clara Sans"/>
      <charset val="238"/>
    </font>
    <font>
      <i/>
      <sz val="8"/>
      <color theme="3"/>
      <name val="Clara Sans"/>
      <charset val="238"/>
    </font>
    <font>
      <sz val="10"/>
      <color rgb="FFE00034"/>
      <name val="Clara Sans"/>
      <charset val="238"/>
    </font>
    <font>
      <b/>
      <sz val="8"/>
      <color rgb="FFE00034"/>
      <name val="Clara Sans"/>
      <charset val="238"/>
    </font>
    <font>
      <sz val="11"/>
      <color rgb="FF595959"/>
      <name val="Clara Sans"/>
      <charset val="238"/>
    </font>
    <font>
      <b/>
      <sz val="20"/>
      <color rgb="FFE00034"/>
      <name val="Clara Sans"/>
      <charset val="238"/>
    </font>
    <font>
      <sz val="8"/>
      <color theme="3"/>
      <name val="Clara Sans"/>
      <charset val="238"/>
    </font>
    <font>
      <sz val="7"/>
      <color theme="1" tint="0.499984740745262"/>
      <name val="Clara Sans"/>
      <charset val="238"/>
    </font>
    <font>
      <b/>
      <u/>
      <sz val="8"/>
      <name val="Clara Sans"/>
      <charset val="238"/>
    </font>
    <font>
      <sz val="10"/>
      <name val="Arial"/>
      <family val="2"/>
      <charset val="238"/>
    </font>
    <font>
      <sz val="10"/>
      <color theme="1" tint="0.499984740745262"/>
      <name val="Clara Sans"/>
      <charset val="238"/>
    </font>
    <font>
      <sz val="7"/>
      <color rgb="FFC00000"/>
      <name val="Clara Sans"/>
      <charset val="238"/>
    </font>
    <font>
      <sz val="7"/>
      <color theme="5" tint="-0.249977111117893"/>
      <name val="Clara Sans"/>
      <charset val="238"/>
    </font>
    <font>
      <sz val="7"/>
      <color rgb="FF00B050"/>
      <name val="Clara Sans"/>
      <charset val="238"/>
    </font>
    <font>
      <i/>
      <sz val="10"/>
      <name val="Arial"/>
      <family val="2"/>
      <charset val="238"/>
    </font>
    <font>
      <u/>
      <sz val="8"/>
      <name val="Clara Sans"/>
      <charset val="238"/>
    </font>
    <font>
      <b/>
      <u val="double"/>
      <sz val="8"/>
      <name val="Clara Sans"/>
      <charset val="238"/>
    </font>
    <font>
      <u val="double"/>
      <sz val="8"/>
      <name val="Clara Sans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7"/>
      <name val="Clara Sans"/>
      <charset val="238"/>
    </font>
    <font>
      <sz val="10"/>
      <color theme="1"/>
      <name val="Clara Sans"/>
      <charset val="238"/>
    </font>
    <font>
      <b/>
      <sz val="10"/>
      <name val="Clara Sans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2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ck">
        <color theme="2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2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2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ck">
        <color theme="2" tint="-0.499984740745262"/>
      </top>
      <bottom style="thin">
        <color theme="0" tint="-0.34998626667073579"/>
      </bottom>
      <diagonal/>
    </border>
    <border>
      <left style="thick">
        <color rgb="FFE00034"/>
      </left>
      <right style="thick">
        <color rgb="FFE00034"/>
      </right>
      <top style="thick">
        <color rgb="FFE00034"/>
      </top>
      <bottom style="thick">
        <color rgb="FFE0003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ck">
        <color theme="2" tint="-0.499984740745262"/>
      </top>
      <bottom style="thick">
        <color theme="2" tint="-0.499984740745262"/>
      </bottom>
      <diagonal/>
    </border>
    <border>
      <left/>
      <right style="thin">
        <color theme="0" tint="-0.34998626667073579"/>
      </right>
      <top style="thick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43" fontId="3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47" fillId="0" borderId="0" applyNumberFormat="0" applyFill="0" applyBorder="0" applyAlignment="0" applyProtection="0"/>
    <xf numFmtId="0" fontId="2" fillId="0" borderId="0"/>
    <xf numFmtId="0" fontId="1" fillId="0" borderId="0"/>
  </cellStyleXfs>
  <cellXfs count="267">
    <xf numFmtId="0" fontId="0" fillId="0" borderId="0" xfId="0"/>
    <xf numFmtId="0" fontId="7" fillId="2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23" fillId="4" borderId="0" xfId="0" applyFont="1" applyFill="1" applyAlignment="1" applyProtection="1">
      <alignment vertical="top" wrapText="1"/>
      <protection hidden="1"/>
    </xf>
    <xf numFmtId="0" fontId="15" fillId="2" borderId="0" xfId="0" applyFont="1" applyFill="1" applyProtection="1">
      <protection hidden="1"/>
    </xf>
    <xf numFmtId="0" fontId="7" fillId="4" borderId="0" xfId="0" applyFont="1" applyFill="1" applyAlignment="1" applyProtection="1">
      <alignment vertical="top"/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alignment vertical="top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3" fillId="4" borderId="3" xfId="0" applyFont="1" applyFill="1" applyBorder="1" applyAlignment="1" applyProtection="1">
      <alignment horizontal="center" vertical="center" wrapText="1"/>
      <protection hidden="1"/>
    </xf>
    <xf numFmtId="49" fontId="14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27" fillId="6" borderId="9" xfId="0" applyFont="1" applyFill="1" applyBorder="1" applyAlignment="1" applyProtection="1">
      <alignment vertical="center" wrapText="1"/>
      <protection hidden="1"/>
    </xf>
    <xf numFmtId="0" fontId="10" fillId="5" borderId="10" xfId="0" applyFont="1" applyFill="1" applyBorder="1" applyAlignment="1" applyProtection="1">
      <alignment vertical="center" wrapText="1"/>
      <protection hidden="1"/>
    </xf>
    <xf numFmtId="49" fontId="33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164" fontId="7" fillId="2" borderId="0" xfId="0" applyNumberFormat="1" applyFont="1" applyFill="1" applyProtection="1">
      <protection hidden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20" fillId="3" borderId="3" xfId="0" applyFont="1" applyFill="1" applyBorder="1" applyAlignment="1" applyProtection="1">
      <alignment horizontal="left" vertical="center" wrapText="1"/>
      <protection hidden="1"/>
    </xf>
    <xf numFmtId="0" fontId="20" fillId="3" borderId="3" xfId="0" applyFont="1" applyFill="1" applyBorder="1" applyAlignment="1" applyProtection="1">
      <alignment horizontal="left" vertical="center"/>
      <protection hidden="1"/>
    </xf>
    <xf numFmtId="0" fontId="38" fillId="4" borderId="0" xfId="0" applyFont="1" applyFill="1" applyProtection="1">
      <protection hidden="1"/>
    </xf>
    <xf numFmtId="0" fontId="7" fillId="4" borderId="10" xfId="0" applyFont="1" applyFill="1" applyBorder="1" applyProtection="1">
      <protection hidden="1"/>
    </xf>
    <xf numFmtId="0" fontId="24" fillId="4" borderId="0" xfId="0" applyFont="1" applyFill="1" applyAlignment="1" applyProtection="1">
      <alignment vertical="center" wrapText="1"/>
      <protection hidden="1"/>
    </xf>
    <xf numFmtId="0" fontId="30" fillId="4" borderId="0" xfId="0" applyFont="1" applyFill="1" applyAlignment="1" applyProtection="1">
      <alignment horizontal="right" vertical="center"/>
      <protection hidden="1"/>
    </xf>
    <xf numFmtId="0" fontId="42" fillId="0" borderId="0" xfId="0" applyFont="1"/>
    <xf numFmtId="3" fontId="42" fillId="0" borderId="0" xfId="0" applyNumberFormat="1" applyFont="1"/>
    <xf numFmtId="0" fontId="7" fillId="4" borderId="1" xfId="0" applyFont="1" applyFill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 applyProtection="1">
      <alignment horizontal="left" vertical="center"/>
      <protection hidden="1"/>
    </xf>
    <xf numFmtId="0" fontId="7" fillId="4" borderId="7" xfId="0" applyFont="1" applyFill="1" applyBorder="1" applyProtection="1">
      <protection hidden="1"/>
    </xf>
    <xf numFmtId="49" fontId="22" fillId="4" borderId="0" xfId="0" applyNumberFormat="1" applyFont="1" applyFill="1" applyAlignment="1" applyProtection="1">
      <alignment vertical="center" wrapText="1"/>
      <protection hidden="1"/>
    </xf>
    <xf numFmtId="0" fontId="31" fillId="4" borderId="0" xfId="0" applyFont="1" applyFill="1" applyAlignment="1" applyProtection="1">
      <alignment vertical="top" wrapText="1"/>
      <protection hidden="1"/>
    </xf>
    <xf numFmtId="0" fontId="9" fillId="5" borderId="8" xfId="0" applyFont="1" applyFill="1" applyBorder="1" applyAlignment="1" applyProtection="1">
      <alignment vertical="center" wrapText="1"/>
      <protection hidden="1"/>
    </xf>
    <xf numFmtId="0" fontId="12" fillId="3" borderId="3" xfId="0" applyFont="1" applyFill="1" applyBorder="1" applyAlignment="1" applyProtection="1">
      <alignment vertical="center" wrapText="1"/>
      <protection hidden="1"/>
    </xf>
    <xf numFmtId="0" fontId="13" fillId="4" borderId="1" xfId="0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vertical="center"/>
      <protection hidden="1"/>
    </xf>
    <xf numFmtId="0" fontId="30" fillId="4" borderId="0" xfId="0" applyFont="1" applyFill="1" applyAlignment="1" applyProtection="1">
      <alignment horizontal="left" vertical="center"/>
      <protection hidden="1"/>
    </xf>
    <xf numFmtId="0" fontId="10" fillId="5" borderId="10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left" vertical="center" wrapText="1"/>
      <protection hidden="1"/>
    </xf>
    <xf numFmtId="165" fontId="34" fillId="8" borderId="0" xfId="4" applyNumberFormat="1" applyFont="1" applyFill="1" applyBorder="1" applyAlignment="1" applyProtection="1">
      <alignment vertical="center" wrapText="1"/>
      <protection hidden="1"/>
    </xf>
    <xf numFmtId="165" fontId="26" fillId="4" borderId="0" xfId="4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0" fillId="9" borderId="0" xfId="0" applyFill="1"/>
    <xf numFmtId="0" fontId="8" fillId="9" borderId="0" xfId="0" applyFont="1" applyFill="1"/>
    <xf numFmtId="0" fontId="0" fillId="10" borderId="0" xfId="0" applyFill="1"/>
    <xf numFmtId="0" fontId="48" fillId="9" borderId="0" xfId="0" applyFont="1" applyFill="1"/>
    <xf numFmtId="49" fontId="8" fillId="0" borderId="22" xfId="0" applyNumberFormat="1" applyFont="1" applyBorder="1"/>
    <xf numFmtId="0" fontId="0" fillId="0" borderId="22" xfId="0" applyBorder="1"/>
    <xf numFmtId="0" fontId="46" fillId="0" borderId="0" xfId="6" applyFont="1" applyAlignment="1">
      <alignment horizontal="center"/>
    </xf>
    <xf numFmtId="0" fontId="4" fillId="0" borderId="0" xfId="6"/>
    <xf numFmtId="0" fontId="50" fillId="0" borderId="0" xfId="7" applyFont="1" applyAlignment="1">
      <alignment vertical="center" wrapText="1"/>
    </xf>
    <xf numFmtId="0" fontId="50" fillId="0" borderId="0" xfId="7" applyFont="1" applyAlignment="1">
      <alignment wrapText="1"/>
    </xf>
    <xf numFmtId="0" fontId="50" fillId="0" borderId="0" xfId="7" applyFont="1"/>
    <xf numFmtId="0" fontId="46" fillId="0" borderId="0" xfId="7" applyFont="1" applyAlignment="1">
      <alignment horizontal="center"/>
    </xf>
    <xf numFmtId="0" fontId="4" fillId="0" borderId="0" xfId="7" applyAlignment="1">
      <alignment horizontal="center"/>
    </xf>
    <xf numFmtId="0" fontId="50" fillId="0" borderId="0" xfId="7" applyFont="1" applyAlignment="1">
      <alignment horizontal="center"/>
    </xf>
    <xf numFmtId="0" fontId="4" fillId="0" borderId="0" xfId="7"/>
    <xf numFmtId="1" fontId="15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25" fillId="14" borderId="0" xfId="0" applyFont="1" applyFill="1" applyAlignment="1" applyProtection="1">
      <alignment vertical="center" wrapText="1"/>
      <protection hidden="1"/>
    </xf>
    <xf numFmtId="0" fontId="15" fillId="0" borderId="0" xfId="0" applyFont="1"/>
    <xf numFmtId="0" fontId="15" fillId="0" borderId="0" xfId="0" applyFont="1" applyAlignment="1">
      <alignment wrapText="1"/>
    </xf>
    <xf numFmtId="0" fontId="12" fillId="3" borderId="3" xfId="0" applyFont="1" applyFill="1" applyBorder="1" applyAlignment="1" applyProtection="1">
      <alignment wrapText="1"/>
      <protection hidden="1"/>
    </xf>
    <xf numFmtId="0" fontId="12" fillId="0" borderId="10" xfId="0" applyFont="1" applyBorder="1" applyAlignment="1" applyProtection="1">
      <alignment wrapText="1"/>
      <protection locked="0"/>
    </xf>
    <xf numFmtId="164" fontId="9" fillId="4" borderId="8" xfId="0" applyNumberFormat="1" applyFont="1" applyFill="1" applyBorder="1" applyAlignment="1" applyProtection="1">
      <alignment vertical="center" wrapText="1"/>
      <protection hidden="1"/>
    </xf>
    <xf numFmtId="49" fontId="49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10" xfId="0" applyFont="1" applyFill="1" applyBorder="1" applyAlignment="1" applyProtection="1">
      <alignment vertical="center" wrapText="1"/>
      <protection hidden="1"/>
    </xf>
    <xf numFmtId="14" fontId="0" fillId="0" borderId="0" xfId="0" applyNumberFormat="1"/>
    <xf numFmtId="0" fontId="13" fillId="0" borderId="0" xfId="0" applyFont="1" applyAlignment="1" applyProtection="1">
      <alignment vertical="top" wrapText="1"/>
      <protection locked="0"/>
    </xf>
    <xf numFmtId="0" fontId="51" fillId="3" borderId="3" xfId="0" applyFont="1" applyFill="1" applyBorder="1" applyAlignment="1" applyProtection="1">
      <alignment horizontal="left" vertical="center" wrapText="1"/>
      <protection hidden="1"/>
    </xf>
    <xf numFmtId="0" fontId="11" fillId="3" borderId="7" xfId="0" applyFont="1" applyFill="1" applyBorder="1" applyAlignment="1" applyProtection="1">
      <alignment horizontal="left" vertical="center" wrapText="1"/>
      <protection hidden="1"/>
    </xf>
    <xf numFmtId="0" fontId="12" fillId="3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wrapText="1"/>
    </xf>
    <xf numFmtId="0" fontId="52" fillId="0" borderId="22" xfId="9" applyFont="1" applyBorder="1" applyAlignment="1">
      <alignment vertical="top" wrapText="1"/>
    </xf>
    <xf numFmtId="0" fontId="53" fillId="0" borderId="22" xfId="9" applyFont="1" applyBorder="1" applyAlignment="1">
      <alignment vertical="top" wrapText="1"/>
    </xf>
    <xf numFmtId="0" fontId="7" fillId="0" borderId="22" xfId="9" applyFont="1" applyBorder="1" applyAlignment="1">
      <alignment vertical="top" wrapText="1"/>
    </xf>
    <xf numFmtId="14" fontId="7" fillId="0" borderId="0" xfId="0" applyNumberFormat="1" applyFont="1" applyAlignment="1">
      <alignment horizontal="right"/>
    </xf>
    <xf numFmtId="0" fontId="1" fillId="0" borderId="0" xfId="12"/>
    <xf numFmtId="0" fontId="54" fillId="0" borderId="0" xfId="12" applyFont="1" applyAlignment="1">
      <alignment horizontal="center"/>
    </xf>
    <xf numFmtId="0" fontId="1" fillId="0" borderId="0" xfId="12" applyAlignment="1">
      <alignment wrapText="1"/>
    </xf>
    <xf numFmtId="0" fontId="46" fillId="0" borderId="22" xfId="12" applyFont="1" applyBorder="1" applyAlignment="1">
      <alignment horizontal="center" wrapText="1"/>
    </xf>
    <xf numFmtId="0" fontId="46" fillId="0" borderId="22" xfId="12" applyFont="1" applyBorder="1" applyAlignment="1">
      <alignment horizontal="center"/>
    </xf>
    <xf numFmtId="0" fontId="55" fillId="4" borderId="23" xfId="12" applyFont="1" applyFill="1" applyBorder="1" applyAlignment="1">
      <alignment vertical="top" wrapText="1"/>
    </xf>
    <xf numFmtId="0" fontId="55" fillId="4" borderId="24" xfId="12" applyFont="1" applyFill="1" applyBorder="1" applyAlignment="1">
      <alignment vertical="top" wrapText="1"/>
    </xf>
    <xf numFmtId="0" fontId="55" fillId="4" borderId="24" xfId="12" applyFont="1" applyFill="1" applyBorder="1" applyAlignment="1">
      <alignment vertical="top"/>
    </xf>
    <xf numFmtId="49" fontId="1" fillId="0" borderId="0" xfId="12" applyNumberFormat="1"/>
    <xf numFmtId="0" fontId="56" fillId="0" borderId="25" xfId="9" applyFont="1" applyBorder="1" applyAlignment="1">
      <alignment horizontal="left" vertical="top" wrapText="1"/>
    </xf>
    <xf numFmtId="0" fontId="1" fillId="0" borderId="22" xfId="12" applyBorder="1" applyAlignment="1">
      <alignment horizontal="left" vertical="top" wrapText="1"/>
    </xf>
    <xf numFmtId="0" fontId="57" fillId="0" borderId="22" xfId="9" applyFont="1" applyBorder="1" applyAlignment="1">
      <alignment horizontal="left" vertical="top" wrapText="1"/>
    </xf>
    <xf numFmtId="0" fontId="47" fillId="0" borderId="22" xfId="10" applyBorder="1" applyAlignment="1">
      <alignment horizontal="left" vertical="top"/>
    </xf>
    <xf numFmtId="0" fontId="1" fillId="0" borderId="0" xfId="12" applyAlignment="1">
      <alignment vertical="top" wrapText="1"/>
    </xf>
    <xf numFmtId="3" fontId="1" fillId="11" borderId="22" xfId="12" applyNumberFormat="1" applyFill="1" applyBorder="1" applyAlignment="1">
      <alignment horizontal="right" vertical="top"/>
    </xf>
    <xf numFmtId="3" fontId="46" fillId="15" borderId="22" xfId="12" applyNumberFormat="1" applyFont="1" applyFill="1" applyBorder="1" applyAlignment="1">
      <alignment horizontal="right" vertical="top"/>
    </xf>
    <xf numFmtId="3" fontId="1" fillId="16" borderId="22" xfId="12" applyNumberFormat="1" applyFill="1" applyBorder="1" applyAlignment="1">
      <alignment horizontal="right" vertical="top"/>
    </xf>
    <xf numFmtId="3" fontId="46" fillId="17" borderId="22" xfId="12" applyNumberFormat="1" applyFont="1" applyFill="1" applyBorder="1" applyAlignment="1">
      <alignment horizontal="right" vertical="top"/>
    </xf>
    <xf numFmtId="3" fontId="1" fillId="18" borderId="22" xfId="12" applyNumberFormat="1" applyFill="1" applyBorder="1" applyAlignment="1">
      <alignment horizontal="right" vertical="top"/>
    </xf>
    <xf numFmtId="3" fontId="46" fillId="19" borderId="22" xfId="12" applyNumberFormat="1" applyFont="1" applyFill="1" applyBorder="1" applyAlignment="1">
      <alignment horizontal="right" vertical="top"/>
    </xf>
    <xf numFmtId="3" fontId="46" fillId="13" borderId="22" xfId="12" applyNumberFormat="1" applyFont="1" applyFill="1" applyBorder="1" applyAlignment="1">
      <alignment horizontal="right" vertical="top"/>
    </xf>
    <xf numFmtId="3" fontId="46" fillId="20" borderId="22" xfId="12" applyNumberFormat="1" applyFont="1" applyFill="1" applyBorder="1" applyAlignment="1">
      <alignment horizontal="right" vertical="top"/>
    </xf>
    <xf numFmtId="3" fontId="1" fillId="0" borderId="22" xfId="12" applyNumberFormat="1" applyBorder="1" applyAlignment="1">
      <alignment horizontal="left" wrapText="1"/>
    </xf>
    <xf numFmtId="3" fontId="1" fillId="0" borderId="22" xfId="12" applyNumberFormat="1" applyBorder="1" applyAlignment="1">
      <alignment horizontal="left" vertical="top" wrapText="1"/>
    </xf>
    <xf numFmtId="0" fontId="46" fillId="0" borderId="25" xfId="12" applyFont="1" applyBorder="1" applyAlignment="1">
      <alignment horizontal="left" vertical="top"/>
    </xf>
    <xf numFmtId="3" fontId="46" fillId="0" borderId="22" xfId="12" applyNumberFormat="1" applyFont="1" applyBorder="1" applyAlignment="1">
      <alignment horizontal="left"/>
    </xf>
    <xf numFmtId="0" fontId="1" fillId="0" borderId="25" xfId="12" applyBorder="1" applyAlignment="1">
      <alignment horizontal="left" vertical="top"/>
    </xf>
    <xf numFmtId="0" fontId="0" fillId="0" borderId="22" xfId="9" applyFont="1" applyBorder="1" applyAlignment="1">
      <alignment horizontal="left" vertical="top" wrapText="1"/>
    </xf>
    <xf numFmtId="0" fontId="47" fillId="0" borderId="22" xfId="10" applyBorder="1" applyAlignment="1">
      <alignment horizontal="left" vertical="top" wrapText="1"/>
    </xf>
    <xf numFmtId="0" fontId="1" fillId="0" borderId="26" xfId="12" applyBorder="1" applyAlignment="1">
      <alignment horizontal="left" vertical="top"/>
    </xf>
    <xf numFmtId="0" fontId="1" fillId="0" borderId="27" xfId="12" applyBorder="1" applyAlignment="1">
      <alignment horizontal="left" vertical="top" wrapText="1"/>
    </xf>
    <xf numFmtId="0" fontId="47" fillId="0" borderId="27" xfId="12" applyFont="1" applyBorder="1" applyAlignment="1">
      <alignment horizontal="left" vertical="top"/>
    </xf>
    <xf numFmtId="0" fontId="47" fillId="0" borderId="27" xfId="12" applyFont="1" applyBorder="1" applyAlignment="1">
      <alignment horizontal="left" vertical="top" wrapText="1"/>
    </xf>
    <xf numFmtId="3" fontId="1" fillId="11" borderId="27" xfId="12" applyNumberFormat="1" applyFill="1" applyBorder="1" applyAlignment="1">
      <alignment horizontal="right" vertical="top"/>
    </xf>
    <xf numFmtId="3" fontId="46" fillId="15" borderId="27" xfId="12" applyNumberFormat="1" applyFont="1" applyFill="1" applyBorder="1" applyAlignment="1">
      <alignment horizontal="right" vertical="top"/>
    </xf>
    <xf numFmtId="3" fontId="1" fillId="16" borderId="27" xfId="12" applyNumberFormat="1" applyFill="1" applyBorder="1" applyAlignment="1">
      <alignment horizontal="right" vertical="top"/>
    </xf>
    <xf numFmtId="3" fontId="46" fillId="17" borderId="27" xfId="12" applyNumberFormat="1" applyFont="1" applyFill="1" applyBorder="1" applyAlignment="1">
      <alignment horizontal="right" vertical="top"/>
    </xf>
    <xf numFmtId="3" fontId="1" fillId="18" borderId="27" xfId="12" applyNumberFormat="1" applyFill="1" applyBorder="1" applyAlignment="1">
      <alignment horizontal="right" vertical="top"/>
    </xf>
    <xf numFmtId="3" fontId="46" fillId="19" borderId="27" xfId="12" applyNumberFormat="1" applyFont="1" applyFill="1" applyBorder="1" applyAlignment="1">
      <alignment horizontal="right" vertical="top"/>
    </xf>
    <xf numFmtId="3" fontId="46" fillId="13" borderId="27" xfId="12" applyNumberFormat="1" applyFont="1" applyFill="1" applyBorder="1" applyAlignment="1">
      <alignment horizontal="right" vertical="top"/>
    </xf>
    <xf numFmtId="3" fontId="46" fillId="20" borderId="27" xfId="12" applyNumberFormat="1" applyFont="1" applyFill="1" applyBorder="1" applyAlignment="1">
      <alignment horizontal="right" vertical="top"/>
    </xf>
    <xf numFmtId="0" fontId="1" fillId="0" borderId="27" xfId="12" applyBorder="1" applyAlignment="1">
      <alignment horizontal="left" wrapText="1"/>
    </xf>
    <xf numFmtId="0" fontId="46" fillId="0" borderId="27" xfId="12" applyFont="1" applyBorder="1" applyAlignment="1">
      <alignment horizontal="left" vertical="top" wrapText="1"/>
    </xf>
    <xf numFmtId="0" fontId="58" fillId="0" borderId="0" xfId="12" applyFont="1"/>
    <xf numFmtId="0" fontId="58" fillId="0" borderId="0" xfId="12" applyFont="1" applyAlignment="1">
      <alignment wrapText="1"/>
    </xf>
    <xf numFmtId="3" fontId="1" fillId="0" borderId="0" xfId="12" applyNumberFormat="1"/>
    <xf numFmtId="0" fontId="7" fillId="0" borderId="22" xfId="9" applyFont="1" applyBorder="1" applyAlignment="1">
      <alignment horizontal="left" vertical="top" wrapText="1"/>
    </xf>
    <xf numFmtId="49" fontId="7" fillId="0" borderId="22" xfId="0" applyNumberFormat="1" applyFont="1" applyBorder="1" applyAlignment="1">
      <alignment wrapText="1"/>
    </xf>
    <xf numFmtId="0" fontId="7" fillId="0" borderId="22" xfId="0" applyFont="1" applyBorder="1" applyAlignment="1">
      <alignment horizontal="left" vertical="top"/>
    </xf>
    <xf numFmtId="0" fontId="50" fillId="0" borderId="22" xfId="0" applyFont="1" applyBorder="1" applyAlignment="1">
      <alignment horizontal="left" vertical="top"/>
    </xf>
    <xf numFmtId="2" fontId="0" fillId="0" borderId="0" xfId="0" applyNumberFormat="1"/>
    <xf numFmtId="4" fontId="7" fillId="0" borderId="22" xfId="0" applyNumberFormat="1" applyFont="1" applyBorder="1" applyAlignment="1">
      <alignment horizontal="right" vertical="top"/>
    </xf>
    <xf numFmtId="4" fontId="7" fillId="0" borderId="0" xfId="0" applyNumberFormat="1" applyFont="1"/>
    <xf numFmtId="4" fontId="7" fillId="0" borderId="22" xfId="0" applyNumberFormat="1" applyFont="1" applyBorder="1"/>
    <xf numFmtId="4" fontId="51" fillId="0" borderId="22" xfId="0" applyNumberFormat="1" applyFont="1" applyBorder="1"/>
    <xf numFmtId="2" fontId="7" fillId="0" borderId="22" xfId="0" applyNumberFormat="1" applyFont="1" applyBorder="1"/>
    <xf numFmtId="2" fontId="7" fillId="0" borderId="0" xfId="0" applyNumberFormat="1" applyFont="1"/>
    <xf numFmtId="0" fontId="59" fillId="4" borderId="0" xfId="1" applyFont="1" applyFill="1" applyAlignment="1">
      <alignment wrapText="1"/>
    </xf>
    <xf numFmtId="0" fontId="10" fillId="4" borderId="8" xfId="0" applyFont="1" applyFill="1" applyBorder="1" applyAlignment="1" applyProtection="1">
      <alignment horizontal="left" vertical="center" wrapText="1"/>
      <protection hidden="1"/>
    </xf>
    <xf numFmtId="4" fontId="45" fillId="4" borderId="4" xfId="0" applyNumberFormat="1" applyFont="1" applyFill="1" applyBorder="1" applyAlignment="1" applyProtection="1">
      <alignment horizontal="right" vertical="center"/>
      <protection hidden="1"/>
    </xf>
    <xf numFmtId="4" fontId="45" fillId="4" borderId="2" xfId="0" applyNumberFormat="1" applyFont="1" applyFill="1" applyBorder="1" applyAlignment="1" applyProtection="1">
      <alignment horizontal="right" vertical="center"/>
      <protection hidden="1"/>
    </xf>
    <xf numFmtId="4" fontId="20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4" borderId="11" xfId="0" applyNumberFormat="1" applyFont="1" applyFill="1" applyBorder="1" applyAlignment="1" applyProtection="1">
      <alignment horizontal="center" vertical="center" wrapText="1"/>
      <protection hidden="1"/>
    </xf>
    <xf numFmtId="4" fontId="20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18" fillId="4" borderId="4" xfId="0" applyNumberFormat="1" applyFont="1" applyFill="1" applyBorder="1" applyAlignment="1" applyProtection="1">
      <alignment horizontal="center" vertical="center"/>
      <protection hidden="1"/>
    </xf>
    <xf numFmtId="4" fontId="18" fillId="4" borderId="11" xfId="0" applyNumberFormat="1" applyFont="1" applyFill="1" applyBorder="1" applyAlignment="1" applyProtection="1">
      <alignment horizontal="center" vertical="center"/>
      <protection hidden="1"/>
    </xf>
    <xf numFmtId="4" fontId="18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11" xfId="0" applyNumberFormat="1" applyFont="1" applyBorder="1" applyAlignment="1" applyProtection="1">
      <alignment horizontal="center" vertical="top" wrapText="1"/>
      <protection locked="0"/>
    </xf>
    <xf numFmtId="0" fontId="25" fillId="4" borderId="6" xfId="0" applyFont="1" applyFill="1" applyBorder="1" applyAlignment="1" applyProtection="1">
      <alignment vertical="center" wrapText="1"/>
      <protection hidden="1"/>
    </xf>
    <xf numFmtId="0" fontId="29" fillId="5" borderId="8" xfId="0" applyFont="1" applyFill="1" applyBorder="1" applyAlignment="1" applyProtection="1">
      <alignment horizontal="center" vertical="center" wrapText="1"/>
      <protection hidden="1"/>
    </xf>
    <xf numFmtId="0" fontId="51" fillId="3" borderId="4" xfId="0" applyFont="1" applyFill="1" applyBorder="1" applyAlignment="1" applyProtection="1">
      <alignment horizontal="center" vertical="center" wrapText="1"/>
      <protection hidden="1"/>
    </xf>
    <xf numFmtId="0" fontId="51" fillId="3" borderId="11" xfId="0" applyFont="1" applyFill="1" applyBorder="1" applyAlignment="1" applyProtection="1">
      <alignment horizontal="center" vertical="center" wrapText="1"/>
      <protection hidden="1"/>
    </xf>
    <xf numFmtId="0" fontId="51" fillId="3" borderId="2" xfId="0" applyFont="1" applyFill="1" applyBorder="1" applyAlignment="1" applyProtection="1">
      <alignment horizontal="center" vertical="center" wrapText="1"/>
      <protection hidden="1"/>
    </xf>
    <xf numFmtId="4" fontId="12" fillId="0" borderId="4" xfId="0" applyNumberFormat="1" applyFont="1" applyBorder="1" applyAlignment="1" applyProtection="1">
      <alignment horizontal="center" vertical="top" wrapText="1"/>
      <protection locked="0"/>
    </xf>
    <xf numFmtId="4" fontId="12" fillId="0" borderId="11" xfId="0" applyNumberFormat="1" applyFont="1" applyBorder="1" applyAlignment="1" applyProtection="1">
      <alignment horizontal="center" vertical="top" wrapText="1"/>
      <protection locked="0"/>
    </xf>
    <xf numFmtId="4" fontId="11" fillId="3" borderId="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11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8" fillId="4" borderId="4" xfId="0" applyNumberFormat="1" applyFont="1" applyFill="1" applyBorder="1" applyAlignment="1" applyProtection="1">
      <alignment horizontal="right" vertical="center"/>
      <protection hidden="1"/>
    </xf>
    <xf numFmtId="4" fontId="18" fillId="4" borderId="2" xfId="0" applyNumberFormat="1" applyFont="1" applyFill="1" applyBorder="1" applyAlignment="1" applyProtection="1">
      <alignment horizontal="right" vertical="center"/>
      <protection hidden="1"/>
    </xf>
    <xf numFmtId="4" fontId="44" fillId="4" borderId="4" xfId="0" applyNumberFormat="1" applyFont="1" applyFill="1" applyBorder="1" applyAlignment="1" applyProtection="1">
      <alignment horizontal="right" vertical="center"/>
      <protection hidden="1"/>
    </xf>
    <xf numFmtId="4" fontId="44" fillId="4" borderId="2" xfId="0" applyNumberFormat="1" applyFont="1" applyFill="1" applyBorder="1" applyAlignment="1" applyProtection="1">
      <alignment horizontal="right" vertical="center"/>
      <protection hidden="1"/>
    </xf>
    <xf numFmtId="4" fontId="43" fillId="4" borderId="4" xfId="0" applyNumberFormat="1" applyFont="1" applyFill="1" applyBorder="1" applyAlignment="1" applyProtection="1">
      <alignment horizontal="right" vertical="center"/>
      <protection hidden="1"/>
    </xf>
    <xf numFmtId="4" fontId="43" fillId="4" borderId="2" xfId="0" applyNumberFormat="1" applyFont="1" applyFill="1" applyBorder="1" applyAlignment="1" applyProtection="1">
      <alignment horizontal="right" vertical="center"/>
      <protection hidden="1"/>
    </xf>
    <xf numFmtId="49" fontId="12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1" xfId="0" applyNumberFormat="1" applyFont="1" applyBorder="1" applyAlignment="1" applyProtection="1">
      <alignment horizontal="left" vertical="top" wrapText="1"/>
      <protection locked="0"/>
    </xf>
    <xf numFmtId="49" fontId="12" fillId="0" borderId="2" xfId="0" applyNumberFormat="1" applyFont="1" applyBorder="1" applyAlignment="1" applyProtection="1">
      <alignment horizontal="left" vertical="top" wrapText="1"/>
      <protection locked="0"/>
    </xf>
    <xf numFmtId="0" fontId="30" fillId="4" borderId="0" xfId="0" applyFont="1" applyFill="1" applyAlignment="1" applyProtection="1">
      <alignment horizontal="center" vertical="center"/>
      <protection hidden="1"/>
    </xf>
    <xf numFmtId="164" fontId="9" fillId="4" borderId="14" xfId="0" applyNumberFormat="1" applyFont="1" applyFill="1" applyBorder="1" applyAlignment="1" applyProtection="1">
      <alignment vertical="center" wrapText="1"/>
      <protection hidden="1"/>
    </xf>
    <xf numFmtId="164" fontId="9" fillId="4" borderId="8" xfId="0" applyNumberFormat="1" applyFont="1" applyFill="1" applyBorder="1" applyAlignment="1" applyProtection="1">
      <alignment vertical="center" wrapText="1"/>
      <protection hidden="1"/>
    </xf>
    <xf numFmtId="166" fontId="9" fillId="4" borderId="8" xfId="0" applyNumberFormat="1" applyFont="1" applyFill="1" applyBorder="1" applyAlignment="1" applyProtection="1">
      <alignment horizontal="left" vertical="center" wrapText="1"/>
      <protection hidden="1"/>
    </xf>
    <xf numFmtId="166" fontId="7" fillId="7" borderId="8" xfId="0" applyNumberFormat="1" applyFont="1" applyFill="1" applyBorder="1" applyAlignment="1" applyProtection="1">
      <alignment horizontal="center" vertical="center" wrapText="1"/>
      <protection hidden="1"/>
    </xf>
    <xf numFmtId="166" fontId="7" fillId="7" borderId="13" xfId="0" applyNumberFormat="1" applyFont="1" applyFill="1" applyBorder="1" applyAlignment="1" applyProtection="1">
      <alignment horizontal="center" vertical="center" wrapText="1"/>
      <protection hidden="1"/>
    </xf>
    <xf numFmtId="167" fontId="12" fillId="3" borderId="4" xfId="0" applyNumberFormat="1" applyFont="1" applyFill="1" applyBorder="1" applyAlignment="1" applyProtection="1">
      <alignment wrapText="1"/>
      <protection hidden="1"/>
    </xf>
    <xf numFmtId="167" fontId="12" fillId="3" borderId="11" xfId="0" applyNumberFormat="1" applyFont="1" applyFill="1" applyBorder="1" applyAlignment="1" applyProtection="1">
      <alignment wrapText="1"/>
      <protection hidden="1"/>
    </xf>
    <xf numFmtId="167" fontId="12" fillId="3" borderId="2" xfId="0" applyNumberFormat="1" applyFont="1" applyFill="1" applyBorder="1" applyAlignment="1" applyProtection="1">
      <alignment wrapText="1"/>
      <protection hidden="1"/>
    </xf>
    <xf numFmtId="0" fontId="29" fillId="4" borderId="4" xfId="0" applyFont="1" applyFill="1" applyBorder="1" applyAlignment="1" applyProtection="1">
      <alignment horizontal="left" vertical="center" wrapText="1"/>
      <protection hidden="1"/>
    </xf>
    <xf numFmtId="0" fontId="29" fillId="4" borderId="11" xfId="0" applyFont="1" applyFill="1" applyBorder="1" applyAlignment="1" applyProtection="1">
      <alignment horizontal="left" vertical="center" wrapText="1"/>
      <protection hidden="1"/>
    </xf>
    <xf numFmtId="0" fontId="12" fillId="0" borderId="1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22" fillId="4" borderId="20" xfId="0" applyFont="1" applyFill="1" applyBorder="1" applyAlignment="1" applyProtection="1">
      <alignment horizontal="left" vertical="center" wrapText="1"/>
      <protection hidden="1"/>
    </xf>
    <xf numFmtId="14" fontId="7" fillId="2" borderId="4" xfId="0" applyNumberFormat="1" applyFont="1" applyFill="1" applyBorder="1" applyAlignment="1" applyProtection="1">
      <alignment horizontal="left" vertical="center"/>
      <protection locked="0" hidden="1"/>
    </xf>
    <xf numFmtId="14" fontId="7" fillId="2" borderId="11" xfId="0" applyNumberFormat="1" applyFont="1" applyFill="1" applyBorder="1" applyAlignment="1" applyProtection="1">
      <alignment horizontal="left" vertical="center"/>
      <protection locked="0" hidden="1"/>
    </xf>
    <xf numFmtId="14" fontId="7" fillId="2" borderId="2" xfId="0" applyNumberFormat="1" applyFont="1" applyFill="1" applyBorder="1" applyAlignment="1" applyProtection="1">
      <alignment horizontal="left" vertical="center"/>
      <protection locked="0" hidden="1"/>
    </xf>
    <xf numFmtId="14" fontId="7" fillId="2" borderId="3" xfId="0" applyNumberFormat="1" applyFont="1" applyFill="1" applyBorder="1" applyAlignment="1" applyProtection="1">
      <alignment horizontal="left" vertical="center"/>
      <protection locked="0" hidden="1"/>
    </xf>
    <xf numFmtId="0" fontId="7" fillId="12" borderId="11" xfId="0" applyFont="1" applyFill="1" applyBorder="1" applyAlignment="1" applyProtection="1">
      <alignment horizontal="left" vertical="center" wrapText="1"/>
      <protection hidden="1"/>
    </xf>
    <xf numFmtId="0" fontId="7" fillId="12" borderId="11" xfId="0" applyFont="1" applyFill="1" applyBorder="1" applyAlignment="1" applyProtection="1">
      <alignment horizontal="left" vertical="center"/>
      <protection hidden="1"/>
    </xf>
    <xf numFmtId="0" fontId="7" fillId="12" borderId="2" xfId="0" applyFont="1" applyFill="1" applyBorder="1" applyAlignment="1" applyProtection="1">
      <alignment horizontal="left" vertical="center"/>
      <protection hidden="1"/>
    </xf>
    <xf numFmtId="0" fontId="7" fillId="12" borderId="4" xfId="0" applyFont="1" applyFill="1" applyBorder="1" applyAlignment="1" applyProtection="1">
      <alignment vertical="center"/>
      <protection hidden="1"/>
    </xf>
    <xf numFmtId="0" fontId="7" fillId="12" borderId="11" xfId="0" applyFont="1" applyFill="1" applyBorder="1" applyAlignment="1" applyProtection="1">
      <alignment vertical="center"/>
      <protection hidden="1"/>
    </xf>
    <xf numFmtId="0" fontId="7" fillId="12" borderId="2" xfId="0" applyFont="1" applyFill="1" applyBorder="1" applyAlignment="1" applyProtection="1">
      <alignment vertical="center"/>
      <protection hidden="1"/>
    </xf>
    <xf numFmtId="0" fontId="25" fillId="4" borderId="9" xfId="0" applyFont="1" applyFill="1" applyBorder="1" applyAlignment="1" applyProtection="1">
      <alignment vertical="center" wrapText="1"/>
      <protection hidden="1"/>
    </xf>
    <xf numFmtId="0" fontId="28" fillId="5" borderId="8" xfId="0" applyFont="1" applyFill="1" applyBorder="1" applyAlignment="1" applyProtection="1">
      <alignment horizontal="left" vertical="center" wrapText="1"/>
      <protection hidden="1"/>
    </xf>
    <xf numFmtId="0" fontId="28" fillId="5" borderId="13" xfId="0" applyFont="1" applyFill="1" applyBorder="1" applyAlignment="1" applyProtection="1">
      <alignment horizontal="left" vertical="center" wrapText="1"/>
      <protection hidden="1"/>
    </xf>
    <xf numFmtId="0" fontId="7" fillId="12" borderId="2" xfId="0" applyFont="1" applyFill="1" applyBorder="1" applyAlignment="1" applyProtection="1">
      <alignment horizontal="left" vertical="center" wrapText="1"/>
      <protection hidden="1"/>
    </xf>
    <xf numFmtId="0" fontId="7" fillId="12" borderId="3" xfId="0" applyFont="1" applyFill="1" applyBorder="1" applyAlignment="1" applyProtection="1">
      <alignment horizontal="left" vertical="center"/>
      <protection hidden="1"/>
    </xf>
    <xf numFmtId="0" fontId="7" fillId="12" borderId="3" xfId="0" applyFont="1" applyFill="1" applyBorder="1" applyAlignment="1" applyProtection="1">
      <alignment vertical="center"/>
      <protection hidden="1"/>
    </xf>
    <xf numFmtId="49" fontId="12" fillId="2" borderId="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1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0" fontId="19" fillId="4" borderId="0" xfId="0" applyFont="1" applyFill="1" applyAlignment="1" applyProtection="1">
      <alignment vertical="center" wrapText="1"/>
      <protection hidden="1"/>
    </xf>
    <xf numFmtId="0" fontId="24" fillId="4" borderId="0" xfId="0" applyFont="1" applyFill="1" applyAlignment="1" applyProtection="1">
      <alignment vertical="center" wrapText="1"/>
      <protection hidden="1"/>
    </xf>
    <xf numFmtId="0" fontId="29" fillId="5" borderId="8" xfId="0" applyFont="1" applyFill="1" applyBorder="1" applyAlignment="1" applyProtection="1">
      <alignment vertical="center" wrapText="1"/>
      <protection hidden="1"/>
    </xf>
    <xf numFmtId="0" fontId="29" fillId="5" borderId="13" xfId="0" applyFont="1" applyFill="1" applyBorder="1" applyAlignment="1" applyProtection="1">
      <alignment vertical="center" wrapText="1"/>
      <protection hidden="1"/>
    </xf>
    <xf numFmtId="0" fontId="23" fillId="4" borderId="0" xfId="0" applyFont="1" applyFill="1" applyAlignment="1" applyProtection="1">
      <alignment horizontal="left" vertical="top" wrapText="1"/>
      <protection hidden="1"/>
    </xf>
    <xf numFmtId="0" fontId="9" fillId="5" borderId="8" xfId="0" applyFont="1" applyFill="1" applyBorder="1" applyAlignment="1" applyProtection="1">
      <alignment vertical="center" wrapText="1"/>
      <protection hidden="1"/>
    </xf>
    <xf numFmtId="0" fontId="32" fillId="5" borderId="11" xfId="0" applyFont="1" applyFill="1" applyBorder="1" applyAlignment="1" applyProtection="1">
      <alignment vertical="center" wrapText="1"/>
      <protection hidden="1"/>
    </xf>
    <xf numFmtId="0" fontId="9" fillId="4" borderId="14" xfId="0" applyFont="1" applyFill="1" applyBorder="1" applyAlignment="1" applyProtection="1">
      <alignment horizontal="left" vertical="center" wrapText="1"/>
      <protection hidden="1"/>
    </xf>
    <xf numFmtId="0" fontId="9" fillId="4" borderId="8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Protection="1">
      <protection hidden="1"/>
    </xf>
    <xf numFmtId="0" fontId="26" fillId="4" borderId="7" xfId="0" applyFont="1" applyFill="1" applyBorder="1" applyAlignment="1" applyProtection="1">
      <alignment horizontal="left" vertical="top" wrapText="1"/>
      <protection hidden="1"/>
    </xf>
    <xf numFmtId="0" fontId="26" fillId="4" borderId="0" xfId="0" applyFont="1" applyFill="1" applyAlignment="1" applyProtection="1">
      <alignment horizontal="left" vertical="top" wrapText="1"/>
      <protection hidden="1"/>
    </xf>
    <xf numFmtId="0" fontId="26" fillId="4" borderId="10" xfId="0" applyFont="1" applyFill="1" applyBorder="1" applyAlignment="1" applyProtection="1">
      <alignment horizontal="left" vertical="top" wrapText="1"/>
      <protection hidden="1"/>
    </xf>
    <xf numFmtId="0" fontId="35" fillId="4" borderId="0" xfId="0" applyFont="1" applyFill="1" applyAlignment="1" applyProtection="1">
      <alignment horizontal="left" wrapText="1"/>
      <protection hidden="1"/>
    </xf>
    <xf numFmtId="0" fontId="35" fillId="4" borderId="10" xfId="0" applyFont="1" applyFill="1" applyBorder="1" applyAlignment="1" applyProtection="1">
      <alignment horizontal="left" wrapText="1"/>
      <protection hidden="1"/>
    </xf>
    <xf numFmtId="0" fontId="35" fillId="4" borderId="7" xfId="0" applyFont="1" applyFill="1" applyBorder="1" applyAlignment="1" applyProtection="1">
      <alignment horizontal="left"/>
      <protection hidden="1"/>
    </xf>
    <xf numFmtId="4" fontId="16" fillId="4" borderId="4" xfId="0" applyNumberFormat="1" applyFont="1" applyFill="1" applyBorder="1" applyAlignment="1" applyProtection="1">
      <alignment horizontal="right" vertical="center"/>
      <protection hidden="1"/>
    </xf>
    <xf numFmtId="4" fontId="16" fillId="4" borderId="2" xfId="0" applyNumberFormat="1" applyFont="1" applyFill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vertical="center" wrapText="1"/>
      <protection hidden="1"/>
    </xf>
    <xf numFmtId="0" fontId="9" fillId="5" borderId="7" xfId="0" applyFont="1" applyFill="1" applyBorder="1" applyAlignment="1" applyProtection="1">
      <alignment horizontal="left" vertical="center" wrapText="1"/>
      <protection hidden="1"/>
    </xf>
    <xf numFmtId="0" fontId="9" fillId="5" borderId="0" xfId="0" applyFont="1" applyFill="1" applyAlignment="1" applyProtection="1">
      <alignment horizontal="left" vertical="center" wrapText="1"/>
      <protection hidden="1"/>
    </xf>
    <xf numFmtId="0" fontId="11" fillId="4" borderId="4" xfId="0" applyFont="1" applyFill="1" applyBorder="1" applyAlignment="1" applyProtection="1">
      <alignment horizontal="left" vertical="center" wrapText="1"/>
      <protection hidden="1"/>
    </xf>
    <xf numFmtId="0" fontId="11" fillId="4" borderId="11" xfId="0" applyFont="1" applyFill="1" applyBorder="1" applyAlignment="1" applyProtection="1">
      <alignment horizontal="left" vertical="center" wrapText="1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9" fillId="5" borderId="21" xfId="0" applyFont="1" applyFill="1" applyBorder="1" applyAlignment="1" applyProtection="1">
      <alignment horizontal="left" vertical="center" wrapText="1"/>
      <protection hidden="1"/>
    </xf>
    <xf numFmtId="0" fontId="9" fillId="5" borderId="19" xfId="0" applyFont="1" applyFill="1" applyBorder="1" applyAlignment="1" applyProtection="1">
      <alignment horizontal="lef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0" fontId="25" fillId="4" borderId="9" xfId="0" applyFont="1" applyFill="1" applyBorder="1" applyAlignment="1" applyProtection="1">
      <alignment wrapText="1"/>
      <protection hidden="1"/>
    </xf>
    <xf numFmtId="0" fontId="9" fillId="5" borderId="17" xfId="0" applyFont="1" applyFill="1" applyBorder="1" applyAlignment="1" applyProtection="1">
      <alignment horizontal="left" vertical="center" wrapText="1"/>
      <protection hidden="1"/>
    </xf>
    <xf numFmtId="0" fontId="11" fillId="4" borderId="4" xfId="0" applyFont="1" applyFill="1" applyBorder="1" applyAlignment="1" applyProtection="1">
      <alignment vertical="center" wrapText="1"/>
      <protection hidden="1"/>
    </xf>
    <xf numFmtId="0" fontId="11" fillId="4" borderId="11" xfId="0" applyFont="1" applyFill="1" applyBorder="1" applyAlignment="1" applyProtection="1">
      <alignment vertical="center" wrapText="1"/>
      <protection hidden="1"/>
    </xf>
    <xf numFmtId="14" fontId="12" fillId="0" borderId="4" xfId="0" applyNumberFormat="1" applyFont="1" applyBorder="1" applyAlignment="1" applyProtection="1">
      <alignment horizontal="left" wrapText="1"/>
      <protection locked="0"/>
    </xf>
    <xf numFmtId="14" fontId="12" fillId="0" borderId="11" xfId="0" applyNumberFormat="1" applyFont="1" applyBorder="1" applyAlignment="1" applyProtection="1">
      <alignment horizontal="left" wrapText="1"/>
      <protection locked="0"/>
    </xf>
    <xf numFmtId="14" fontId="13" fillId="0" borderId="4" xfId="0" applyNumberFormat="1" applyFont="1" applyBorder="1" applyAlignment="1" applyProtection="1">
      <alignment horizontal="left" wrapText="1"/>
      <protection locked="0"/>
    </xf>
    <xf numFmtId="14" fontId="13" fillId="0" borderId="11" xfId="0" applyNumberFormat="1" applyFont="1" applyBorder="1" applyAlignment="1" applyProtection="1">
      <alignment horizontal="left" wrapText="1"/>
      <protection locked="0"/>
    </xf>
    <xf numFmtId="0" fontId="12" fillId="7" borderId="4" xfId="0" applyFont="1" applyFill="1" applyBorder="1" applyAlignment="1" applyProtection="1">
      <alignment wrapText="1"/>
      <protection hidden="1"/>
    </xf>
    <xf numFmtId="0" fontId="12" fillId="7" borderId="11" xfId="0" applyFont="1" applyFill="1" applyBorder="1" applyAlignment="1" applyProtection="1">
      <alignment wrapText="1"/>
      <protection hidden="1"/>
    </xf>
    <xf numFmtId="0" fontId="12" fillId="7" borderId="2" xfId="0" applyFont="1" applyFill="1" applyBorder="1" applyAlignment="1" applyProtection="1">
      <alignment wrapText="1"/>
      <protection hidden="1"/>
    </xf>
    <xf numFmtId="0" fontId="12" fillId="0" borderId="10" xfId="0" applyFont="1" applyBorder="1" applyAlignment="1" applyProtection="1">
      <alignment wrapText="1"/>
      <protection locked="0"/>
    </xf>
    <xf numFmtId="49" fontId="49" fillId="7" borderId="7" xfId="0" applyNumberFormat="1" applyFont="1" applyFill="1" applyBorder="1" applyAlignment="1" applyProtection="1">
      <alignment horizontal="center" vertical="center" wrapText="1"/>
      <protection hidden="1"/>
    </xf>
    <xf numFmtId="49" fontId="49" fillId="7" borderId="4" xfId="0" applyNumberFormat="1" applyFont="1" applyFill="1" applyBorder="1" applyAlignment="1" applyProtection="1">
      <alignment horizontal="center" vertical="center" wrapText="1"/>
      <protection hidden="1"/>
    </xf>
    <xf numFmtId="49" fontId="49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4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4" fontId="16" fillId="4" borderId="4" xfId="0" applyNumberFormat="1" applyFont="1" applyFill="1" applyBorder="1" applyAlignment="1" applyProtection="1">
      <alignment horizontal="center" vertical="center"/>
      <protection hidden="1"/>
    </xf>
    <xf numFmtId="4" fontId="16" fillId="4" borderId="11" xfId="0" applyNumberFormat="1" applyFont="1" applyFill="1" applyBorder="1" applyAlignment="1" applyProtection="1">
      <alignment horizontal="center" vertical="center"/>
      <protection hidden="1"/>
    </xf>
    <xf numFmtId="4" fontId="16" fillId="4" borderId="2" xfId="0" applyNumberFormat="1" applyFont="1" applyFill="1" applyBorder="1" applyAlignment="1" applyProtection="1">
      <alignment horizontal="center" vertical="center"/>
      <protection hidden="1"/>
    </xf>
    <xf numFmtId="4" fontId="36" fillId="4" borderId="4" xfId="0" applyNumberFormat="1" applyFont="1" applyFill="1" applyBorder="1" applyAlignment="1" applyProtection="1">
      <alignment horizontal="right" vertical="center"/>
      <protection hidden="1"/>
    </xf>
    <xf numFmtId="4" fontId="36" fillId="4" borderId="2" xfId="0" applyNumberFormat="1" applyFont="1" applyFill="1" applyBorder="1" applyAlignment="1" applyProtection="1">
      <alignment horizontal="right" vertical="center"/>
      <protection hidden="1"/>
    </xf>
    <xf numFmtId="4" fontId="16" fillId="2" borderId="4" xfId="0" applyNumberFormat="1" applyFont="1" applyFill="1" applyBorder="1" applyAlignment="1" applyProtection="1">
      <alignment horizontal="right" vertical="center"/>
      <protection locked="0" hidden="1"/>
    </xf>
    <xf numFmtId="4" fontId="16" fillId="2" borderId="2" xfId="0" applyNumberFormat="1" applyFont="1" applyFill="1" applyBorder="1" applyAlignment="1" applyProtection="1">
      <alignment horizontal="right" vertical="center"/>
      <protection locked="0" hidden="1"/>
    </xf>
    <xf numFmtId="4" fontId="16" fillId="2" borderId="4" xfId="0" applyNumberFormat="1" applyFont="1" applyFill="1" applyBorder="1" applyAlignment="1" applyProtection="1">
      <alignment horizontal="right" vertical="center"/>
      <protection locked="0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hidden="1"/>
    </xf>
    <xf numFmtId="0" fontId="54" fillId="0" borderId="0" xfId="12" applyFont="1" applyAlignment="1">
      <alignment horizontal="center" wrapText="1"/>
    </xf>
    <xf numFmtId="0" fontId="54" fillId="0" borderId="0" xfId="12" applyFont="1" applyAlignment="1">
      <alignment horizontal="center"/>
    </xf>
    <xf numFmtId="0" fontId="54" fillId="0" borderId="22" xfId="12" applyFont="1" applyBorder="1" applyAlignment="1">
      <alignment horizontal="left" wrapText="1"/>
    </xf>
    <xf numFmtId="0" fontId="46" fillId="0" borderId="22" xfId="12" applyFont="1" applyBorder="1" applyAlignment="1">
      <alignment horizontal="center"/>
    </xf>
  </cellXfs>
  <cellStyles count="13">
    <cellStyle name="Čárka" xfId="4" builtinId="3"/>
    <cellStyle name="Hypertextový odkaz" xfId="1" builtinId="8"/>
    <cellStyle name="Hypertextový odkaz 2" xfId="10" xr:uid="{C75213CA-C588-4571-8C03-DFD41F7755F4}"/>
    <cellStyle name="Normální" xfId="0" builtinId="0"/>
    <cellStyle name="Normální 2" xfId="2" xr:uid="{00000000-0005-0000-0000-000003000000}"/>
    <cellStyle name="Normální 3" xfId="3" xr:uid="{00000000-0005-0000-0000-000004000000}"/>
    <cellStyle name="Normální 4" xfId="5" xr:uid="{00000000-0005-0000-0000-000005000000}"/>
    <cellStyle name="Normální 4 2" xfId="7" xr:uid="{00000000-0005-0000-0000-000006000000}"/>
    <cellStyle name="Normální 5" xfId="6" xr:uid="{00000000-0005-0000-0000-000007000000}"/>
    <cellStyle name="Normální 6" xfId="8" xr:uid="{3BE040A9-5403-41F1-B930-379E20CF1DDA}"/>
    <cellStyle name="Normální 7" xfId="11" xr:uid="{9FAB8B11-45C4-4F0D-A2EA-E97BC6BD9624}"/>
    <cellStyle name="Normální 8" xfId="12" xr:uid="{1DC08E1E-BDAF-46F7-8FB1-C10E95BA6976}"/>
    <cellStyle name="normální_RP - finální verze - rozdělení" xfId="9" xr:uid="{B592ADCC-4ACF-445F-B6D4-AEB578F6E2F4}"/>
  </cellStyles>
  <dxfs count="104">
    <dxf>
      <fill>
        <patternFill>
          <bgColor rgb="FF34B233"/>
        </patternFill>
      </fill>
    </dxf>
    <dxf>
      <fill>
        <patternFill>
          <bgColor rgb="FFE00034"/>
        </patternFill>
      </fill>
    </dxf>
    <dxf>
      <fill>
        <patternFill>
          <bgColor rgb="FFE00034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233"/>
        </patternFill>
      </fill>
    </dxf>
    <dxf>
      <fill>
        <patternFill>
          <bgColor rgb="FF34B233"/>
        </patternFill>
      </fill>
    </dxf>
    <dxf>
      <fill>
        <patternFill>
          <bgColor rgb="FFE00034"/>
        </patternFill>
      </fill>
    </dxf>
    <dxf>
      <fill>
        <patternFill>
          <bgColor rgb="FFE00034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23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rgb="FF6F9AD3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rgb="FF009FDA"/>
        </patternFill>
      </fill>
    </dxf>
    <dxf>
      <fill>
        <patternFill>
          <bgColor rgb="FF34B233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34B2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9" tint="0.5999938962981048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9" tint="0.5999938962981048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7" tint="0.3999755851924192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7" tint="0.3999755851924192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238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238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9C5FB5"/>
      <color rgb="FF009FDA"/>
      <color rgb="FF6F9AD3"/>
      <color rgb="FF007D57"/>
      <color rgb="FFD10074"/>
      <color rgb="FFE98300"/>
      <color rgb="FF5BBBB7"/>
      <color rgb="FFE00034"/>
      <color rgb="FF34B233"/>
      <color rgb="FF6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FADCE-29F5-4AC2-BC16-5DAA348E1B9B}" name="Tabulka1" displayName="Tabulka1" ref="B5:AD12" totalsRowCount="1" headerRowDxfId="103" dataDxfId="101" totalsRowDxfId="99" headerRowBorderDxfId="102" tableBorderDxfId="100">
  <autoFilter ref="B5:AD11" xr:uid="{00000000-0009-0000-0100-000001000000}"/>
  <tableColumns count="29">
    <tableColumn id="1" xr3:uid="{7E581BFE-B595-465E-A1B2-B706A748FF35}" name="Garantující fakulta" totalsRowLabel="Celkem" dataDxfId="98" totalsRowDxfId="97"/>
    <tableColumn id="2" xr3:uid="{B65762DD-E7F6-4060-B075-449F8A3F9A84}" name="Termín_x000a_realizace" dataDxfId="96" totalsRowDxfId="95"/>
    <tableColumn id="3" xr3:uid="{74F67B63-1B7D-4F4A-BE5E-A9DA973E6478}" name="Název SP" dataDxfId="94" totalsRowDxfId="93"/>
    <tableColumn id="4" xr3:uid="{B8BC67DA-4577-4CD6-A5C0-FB2394876C16}" name="Řešitel" dataDxfId="92" totalsRowDxfId="91"/>
    <tableColumn id="5" xr3:uid="{3A2F7776-4B2C-4F55-8347-FF60A8C41783}" name="Kontakt" dataDxfId="90" totalsRowDxfId="89" dataCellStyle="Hypertextový odkaz"/>
    <tableColumn id="6" xr3:uid="{15AE7389-CA93-4D65-9B03-D7F2EB10DFF3}" name="Poznámka 1. kolo" dataDxfId="88" totalsRowDxfId="87" dataCellStyle="Hypertextový odkaz"/>
    <tableColumn id="8" xr3:uid="{B35C0935-7057-410E-8211-EEA428AA447E}" name="NIV osobní náklady_x000a_2025" totalsRowFunction="sum" dataDxfId="86" totalsRowDxfId="85"/>
    <tableColumn id="9" xr3:uid="{351984C1-BBC5-4655-A1F3-1813F182523A}" name="NIV ostatní náklady_x000a_2025" totalsRowFunction="sum" dataDxfId="84" totalsRowDxfId="83"/>
    <tableColumn id="10" xr3:uid="{F28031EB-A485-4985-B18E-96EA1331BCBE}" name="NIV náklady celkem 2025" totalsRowFunction="sum" dataDxfId="82" totalsRowDxfId="81">
      <calculatedColumnFormula>H6+I6</calculatedColumnFormula>
    </tableColumn>
    <tableColumn id="11" xr3:uid="{725A0174-01DC-45CC-B7E8-41CD0EC2783B}" name="INV náklady_x000a_2025" totalsRowFunction="sum" dataDxfId="80" totalsRowDxfId="79"/>
    <tableColumn id="12" xr3:uid="{90002064-4ECE-4DA9-9646-86F48D8F374C}" name="Náklady celkem 2025" totalsRowFunction="sum" dataDxfId="78" totalsRowDxfId="77">
      <calculatedColumnFormula>K6+J6</calculatedColumnFormula>
    </tableColumn>
    <tableColumn id="13" xr3:uid="{B116B17A-693F-4A71-9601-F7894E35BCA6}" name="NIV osobní náklady_x000a_2026" totalsRowFunction="sum" dataDxfId="76" totalsRowDxfId="75"/>
    <tableColumn id="14" xr3:uid="{0484B8CB-A7ED-4C9C-BE17-4B5E6040E831}" name="NIV ostatní náklady_x000a_2026" totalsRowFunction="sum" dataDxfId="74" totalsRowDxfId="73"/>
    <tableColumn id="15" xr3:uid="{0069CB21-2B87-45A6-A775-DDA0ECEDA98A}" name="NIV náklady celkem 2026" totalsRowFunction="sum" dataDxfId="72" totalsRowDxfId="71">
      <calculatedColumnFormula>N6+M6</calculatedColumnFormula>
    </tableColumn>
    <tableColumn id="16" xr3:uid="{05928766-1898-4B73-9350-E58675F079C1}" name="INV náklady_x000a_2026" totalsRowFunction="sum" dataDxfId="70" totalsRowDxfId="69"/>
    <tableColumn id="17" xr3:uid="{7EA20323-366F-493B-8F0A-F4234ADC9ECD}" name="Náklady celkem 2026" totalsRowFunction="sum" dataDxfId="68" totalsRowDxfId="67">
      <calculatedColumnFormula>P6+O6</calculatedColumnFormula>
    </tableColumn>
    <tableColumn id="18" xr3:uid="{1E4264D1-B276-48F9-BDDC-7B492750A1CD}" name="NIV osobní náklady_x000a_2027" totalsRowFunction="sum" dataDxfId="66" totalsRowDxfId="65"/>
    <tableColumn id="19" xr3:uid="{5B67475A-5279-405C-9FFD-16BE16869263}" name="NIV ostatní náklady_x000a_2027" totalsRowFunction="sum" dataDxfId="64" totalsRowDxfId="63"/>
    <tableColumn id="20" xr3:uid="{B699CCC6-298C-4D3C-8403-693AF2819C81}" name="NIV náklady celkem 2027" totalsRowFunction="sum" dataDxfId="62" totalsRowDxfId="61">
      <calculatedColumnFormula>R6+S6</calculatedColumnFormula>
    </tableColumn>
    <tableColumn id="21" xr3:uid="{063FBD6F-EDB6-49EF-B27C-16571B51C927}" name="INV náklady_x000a_2027" totalsRowFunction="sum" dataDxfId="60" totalsRowDxfId="59"/>
    <tableColumn id="22" xr3:uid="{28C6485B-D718-4FCE-9456-48B0EEE2B794}" name="Náklady celkem 2027" totalsRowFunction="sum" dataDxfId="58" totalsRowDxfId="57">
      <calculatedColumnFormula>U6+T6</calculatedColumnFormula>
    </tableColumn>
    <tableColumn id="23" xr3:uid="{FC3A4A0F-7480-4B89-9795-AF86A7716B5F}" name="NIV osobní náklady_x000a_25-27" totalsRowFunction="sum" dataDxfId="56" totalsRowDxfId="55">
      <calculatedColumnFormula>H6+M6+R6</calculatedColumnFormula>
    </tableColumn>
    <tableColumn id="24" xr3:uid="{3A6E6C1A-0724-460D-A061-685E50895B2B}" name="NIV ostatní náklady_x000a_25-27" totalsRowFunction="sum" dataDxfId="54" totalsRowDxfId="53">
      <calculatedColumnFormula>I6+N6+S6</calculatedColumnFormula>
    </tableColumn>
    <tableColumn id="25" xr3:uid="{734FBBBC-4AC6-4083-B00B-A3367B289E96}" name="NIV náklady celkem 25-27" totalsRowFunction="sum" dataDxfId="52" totalsRowDxfId="51">
      <calculatedColumnFormula>W6+X6</calculatedColumnFormula>
    </tableColumn>
    <tableColumn id="26" xr3:uid="{B3B98C1D-E51D-47AF-8DEA-2A5C829524BA}" name="INV náklady_x000a_25-27" totalsRowFunction="sum" dataDxfId="50" totalsRowDxfId="49">
      <calculatedColumnFormula>P6+K6+U6</calculatedColumnFormula>
    </tableColumn>
    <tableColumn id="27" xr3:uid="{7ABFCDD3-AEF1-4ECA-80C5-15C4DBC9D391}" name="Náklady celkem 25-27" totalsRowFunction="sum" dataDxfId="48" totalsRowDxfId="47">
      <calculatedColumnFormula>Y6+Z6</calculatedColumnFormula>
    </tableColumn>
    <tableColumn id="28" xr3:uid="{645A8823-DA9A-4DEA-B20B-2F38078DA086}" name="Cíle" dataDxfId="46" totalsRowDxfId="45"/>
    <tableColumn id="29" xr3:uid="{37064CC0-107C-45C2-A828-6A2182C2C2C9}" name="Indikátory, hramonogram - checklist pro ponechání/přidělení podpory" dataDxfId="44" totalsRowDxfId="43"/>
    <tableColumn id="30" xr3:uid="{11313EEA-E1D3-4131-9F17-A6F52A6C21CC}" name="Fakultní spolupráce" dataDxfId="4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JU">
      <a:dk1>
        <a:srgbClr val="151515"/>
      </a:dk1>
      <a:lt1>
        <a:sysClr val="window" lastClr="FFFFFF"/>
      </a:lt1>
      <a:dk2>
        <a:srgbClr val="E00034"/>
      </a:dk2>
      <a:lt2>
        <a:srgbClr val="D8D8D8"/>
      </a:lt2>
      <a:accent1>
        <a:srgbClr val="E00034"/>
      </a:accent1>
      <a:accent2>
        <a:srgbClr val="E98300"/>
      </a:accent2>
      <a:accent3>
        <a:srgbClr val="007D57"/>
      </a:accent3>
      <a:accent4>
        <a:srgbClr val="9C5FB5"/>
      </a:accent4>
      <a:accent5>
        <a:srgbClr val="5BBBB7"/>
      </a:accent5>
      <a:accent6>
        <a:srgbClr val="D10074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cu.cz/images/UNIVERZITA/rozvoj/strategie-a-rozvoj/fsp/2025-2027/fsp25-projekty-fin_web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lusticky@jcu.cz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hromada@jcu.cz" TargetMode="External"/><Relationship Id="rId1" Type="http://schemas.openxmlformats.org/officeDocument/2006/relationships/hyperlink" Target="mailto:smetana@zf.jcu.cz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pbahensky@pf.jcu.cz" TargetMode="External"/><Relationship Id="rId4" Type="http://schemas.openxmlformats.org/officeDocument/2006/relationships/hyperlink" Target="mailto:prorrozv@jcu.cz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chalcova@zsf.jcu.cz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3"/>
    <pageSetUpPr fitToPage="1"/>
  </sheetPr>
  <dimension ref="A1:AH110"/>
  <sheetViews>
    <sheetView tabSelected="1" view="pageBreakPreview" zoomScaleNormal="100" zoomScaleSheetLayoutView="100" zoomScalePageLayoutView="55" workbookViewId="0">
      <selection activeCell="L4" sqref="L4"/>
    </sheetView>
  </sheetViews>
  <sheetFormatPr defaultColWidth="9.140625" defaultRowHeight="13.5" x14ac:dyDescent="0.25"/>
  <cols>
    <col min="1" max="1" width="2.28515625" style="2" customWidth="1"/>
    <col min="2" max="2" width="25" style="1" customWidth="1"/>
    <col min="3" max="3" width="8" style="1" customWidth="1"/>
    <col min="4" max="4" width="11.42578125" style="1" customWidth="1"/>
    <col min="5" max="5" width="18.5703125" style="1" customWidth="1"/>
    <col min="6" max="6" width="13.85546875" style="1" customWidth="1"/>
    <col min="7" max="7" width="5" style="1" customWidth="1"/>
    <col min="8" max="8" width="8.85546875" style="1" customWidth="1"/>
    <col min="9" max="9" width="8.7109375" style="1" customWidth="1"/>
    <col min="10" max="10" width="16.5703125" style="1" customWidth="1"/>
    <col min="11" max="11" width="8" style="1" customWidth="1"/>
    <col min="12" max="13" width="11.28515625" style="1" customWidth="1"/>
    <col min="14" max="16" width="8.85546875" style="1" customWidth="1"/>
    <col min="17" max="26" width="7.140625" style="1" customWidth="1"/>
    <col min="27" max="27" width="23.5703125" style="1" customWidth="1"/>
    <col min="28" max="31" width="5.85546875" style="1" customWidth="1"/>
    <col min="32" max="32" width="49.7109375" style="1" customWidth="1"/>
    <col min="33" max="33" width="25" style="1" customWidth="1"/>
    <col min="34" max="34" width="14.42578125" style="4" customWidth="1"/>
    <col min="35" max="35" width="12" style="1" customWidth="1"/>
    <col min="36" max="36" width="13" style="1" customWidth="1"/>
    <col min="37" max="37" width="12.28515625" style="1" customWidth="1"/>
    <col min="38" max="38" width="13" style="1" customWidth="1"/>
    <col min="39" max="39" width="11.42578125" style="1" customWidth="1"/>
    <col min="40" max="40" width="27.140625" style="1" customWidth="1"/>
    <col min="41" max="41" width="87.85546875" style="1" customWidth="1"/>
    <col min="42" max="42" width="5.85546875" style="1" customWidth="1"/>
    <col min="43" max="50" width="9.140625" style="1" customWidth="1"/>
    <col min="51" max="16384" width="9.140625" style="1"/>
  </cols>
  <sheetData>
    <row r="1" spans="2:13" ht="34.5" customHeight="1" x14ac:dyDescent="0.25">
      <c r="B1" s="206" t="s">
        <v>98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2:13" ht="13.5" customHeight="1" x14ac:dyDescent="0.25">
      <c r="B2" s="207" t="s">
        <v>99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2:13" ht="13.5" customHeight="1" thickBot="1" x14ac:dyDescent="0.3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2:13" ht="32.25" customHeight="1" thickTop="1" thickBot="1" x14ac:dyDescent="0.3">
      <c r="B4" s="22"/>
      <c r="C4" s="34"/>
      <c r="D4" s="22"/>
      <c r="E4" s="22"/>
      <c r="F4" s="21"/>
      <c r="G4" s="2"/>
      <c r="H4" s="166" t="s">
        <v>11</v>
      </c>
      <c r="I4" s="166"/>
      <c r="J4" s="166"/>
      <c r="K4" s="28" t="s">
        <v>9</v>
      </c>
      <c r="L4" s="14"/>
      <c r="M4" s="134" t="s">
        <v>13</v>
      </c>
    </row>
    <row r="5" spans="2:13" ht="23.25" customHeight="1" thickTop="1" x14ac:dyDescent="0.25">
      <c r="B5" s="3"/>
      <c r="C5" s="29" t="s">
        <v>12</v>
      </c>
      <c r="D5" s="210" t="s">
        <v>64</v>
      </c>
      <c r="E5" s="210"/>
      <c r="F5" s="210"/>
      <c r="G5" s="210"/>
      <c r="H5" s="210"/>
      <c r="I5" s="210"/>
      <c r="J5" s="210"/>
      <c r="K5" s="210"/>
      <c r="L5" s="210"/>
      <c r="M5" s="210"/>
    </row>
    <row r="6" spans="2:13" ht="15.75" thickBot="1" x14ac:dyDescent="0.3">
      <c r="B6" s="147" t="s">
        <v>84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2:13" ht="39.75" customHeight="1" thickTop="1" x14ac:dyDescent="0.25">
      <c r="B7" s="59" t="e">
        <f>VLOOKUP(L4,'DATA FSP'!A4:F8,6,0)</f>
        <v>#N/A</v>
      </c>
      <c r="C7" s="167" t="s">
        <v>18</v>
      </c>
      <c r="D7" s="168"/>
      <c r="E7" s="64"/>
      <c r="F7" s="169" t="s">
        <v>100</v>
      </c>
      <c r="G7" s="169"/>
      <c r="H7" s="169"/>
      <c r="I7" s="169"/>
      <c r="J7" s="169"/>
      <c r="K7" s="170" t="s">
        <v>15</v>
      </c>
      <c r="L7" s="171"/>
      <c r="M7" s="58">
        <v>2025</v>
      </c>
    </row>
    <row r="8" spans="2:13" ht="15.75" thickBot="1" x14ac:dyDescent="0.3">
      <c r="B8" s="236" t="s">
        <v>1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</row>
    <row r="9" spans="2:13" ht="36" customHeight="1" thickTop="1" thickBot="1" x14ac:dyDescent="0.3">
      <c r="B9" s="12" t="s">
        <v>10</v>
      </c>
      <c r="C9" s="186" t="e">
        <f>VLOOKUP(L4,'DATA FSP'!A3:F8,3,0)</f>
        <v>#N/A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2:13" ht="16.5" customHeight="1" thickTop="1" thickBot="1" x14ac:dyDescent="0.3">
      <c r="B10" s="30" t="s">
        <v>106</v>
      </c>
      <c r="C10" s="211"/>
      <c r="D10" s="211"/>
      <c r="E10" s="30"/>
      <c r="F10" s="213" t="e">
        <f>VLOOKUP(L4,'DATA FSP'!A3:F8,2,0)</f>
        <v>#N/A</v>
      </c>
      <c r="G10" s="214"/>
      <c r="H10" s="214"/>
      <c r="I10" s="214"/>
      <c r="J10" s="214"/>
      <c r="K10" s="214"/>
      <c r="L10" s="214"/>
      <c r="M10" s="214"/>
    </row>
    <row r="11" spans="2:13" ht="20.25" customHeight="1" thickTop="1" thickBot="1" x14ac:dyDescent="0.3">
      <c r="B11" s="225" t="s">
        <v>42</v>
      </c>
      <c r="C11" s="212" t="s">
        <v>2</v>
      </c>
      <c r="D11" s="212"/>
      <c r="E11" s="66"/>
      <c r="F11" s="213" t="e">
        <f>VLOOKUP(L4,'DATA FSP'!A4:F8,4,0)</f>
        <v>#N/A</v>
      </c>
      <c r="G11" s="214"/>
      <c r="H11" s="214"/>
      <c r="I11" s="214"/>
      <c r="J11" s="214"/>
      <c r="K11" s="214"/>
      <c r="L11" s="214"/>
      <c r="M11" s="214"/>
    </row>
    <row r="12" spans="2:13" ht="17.25" customHeight="1" thickTop="1" x14ac:dyDescent="0.25">
      <c r="B12" s="226"/>
      <c r="C12" s="212" t="s">
        <v>3</v>
      </c>
      <c r="D12" s="212"/>
      <c r="E12" s="66"/>
      <c r="F12" s="213" t="e">
        <f>VLOOKUP(L4,'DATA FSP'!A4:K8,5,0)</f>
        <v>#N/A</v>
      </c>
      <c r="G12" s="214"/>
      <c r="H12" s="214"/>
      <c r="I12" s="214"/>
      <c r="J12" s="214"/>
      <c r="K12" s="214"/>
      <c r="L12" s="214"/>
      <c r="M12" s="214"/>
    </row>
    <row r="13" spans="2:13" ht="15.75" thickBot="1" x14ac:dyDescent="0.3">
      <c r="B13" s="147" t="s">
        <v>4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2:13" ht="21.75" customHeight="1" thickTop="1" x14ac:dyDescent="0.25">
      <c r="B14" s="233" t="s">
        <v>68</v>
      </c>
      <c r="C14" s="175" t="s">
        <v>170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</row>
    <row r="15" spans="2:13" ht="21.75" customHeight="1" x14ac:dyDescent="0.25">
      <c r="B15" s="234"/>
      <c r="C15" s="177"/>
      <c r="D15" s="178"/>
      <c r="E15" s="178"/>
      <c r="F15" s="178"/>
      <c r="G15" s="178"/>
      <c r="H15" s="178"/>
      <c r="I15" s="178"/>
      <c r="J15" s="178"/>
      <c r="K15" s="178"/>
      <c r="L15" s="178"/>
      <c r="M15" s="179"/>
    </row>
    <row r="16" spans="2:13" ht="21.75" customHeight="1" x14ac:dyDescent="0.25">
      <c r="B16" s="234"/>
      <c r="C16" s="180"/>
      <c r="D16" s="181"/>
      <c r="E16" s="181"/>
      <c r="F16" s="181"/>
      <c r="G16" s="181"/>
      <c r="H16" s="181"/>
      <c r="I16" s="181"/>
      <c r="J16" s="181"/>
      <c r="K16" s="181"/>
      <c r="L16" s="181"/>
      <c r="M16" s="182"/>
    </row>
    <row r="17" spans="2:34" ht="21.75" customHeight="1" x14ac:dyDescent="0.25">
      <c r="B17" s="234"/>
      <c r="C17" s="180"/>
      <c r="D17" s="181"/>
      <c r="E17" s="181"/>
      <c r="F17" s="181"/>
      <c r="G17" s="181"/>
      <c r="H17" s="181"/>
      <c r="I17" s="181"/>
      <c r="J17" s="181"/>
      <c r="K17" s="181"/>
      <c r="L17" s="181"/>
      <c r="M17" s="182"/>
    </row>
    <row r="18" spans="2:34" ht="21.75" customHeight="1" x14ac:dyDescent="0.25">
      <c r="B18" s="234"/>
      <c r="C18" s="180"/>
      <c r="D18" s="181"/>
      <c r="E18" s="181"/>
      <c r="F18" s="181"/>
      <c r="G18" s="181"/>
      <c r="H18" s="181"/>
      <c r="I18" s="181"/>
      <c r="J18" s="181"/>
      <c r="K18" s="181"/>
      <c r="L18" s="181"/>
      <c r="M18" s="182"/>
    </row>
    <row r="19" spans="2:34" ht="21.75" customHeight="1" x14ac:dyDescent="0.25">
      <c r="B19" s="234"/>
      <c r="C19" s="180"/>
      <c r="D19" s="181"/>
      <c r="E19" s="181"/>
      <c r="F19" s="181"/>
      <c r="G19" s="181"/>
      <c r="H19" s="181"/>
      <c r="I19" s="181"/>
      <c r="J19" s="181"/>
      <c r="K19" s="181"/>
      <c r="L19" s="181"/>
      <c r="M19" s="182"/>
    </row>
    <row r="20" spans="2:34" ht="21.75" customHeight="1" x14ac:dyDescent="0.25">
      <c r="B20" s="235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5"/>
    </row>
    <row r="21" spans="2:34" ht="21" customHeight="1" x14ac:dyDescent="0.25">
      <c r="B21" s="237" t="s">
        <v>65</v>
      </c>
      <c r="C21" s="175" t="s">
        <v>80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</row>
    <row r="22" spans="2:34" ht="26.25" customHeight="1" x14ac:dyDescent="0.25">
      <c r="B22" s="234"/>
      <c r="C22" s="249" t="s">
        <v>66</v>
      </c>
      <c r="D22" s="250"/>
      <c r="E22" s="250"/>
      <c r="F22" s="250"/>
      <c r="G22" s="250"/>
      <c r="H22" s="65" t="s">
        <v>101</v>
      </c>
      <c r="I22" s="65" t="s">
        <v>102</v>
      </c>
      <c r="J22" s="248" t="s">
        <v>67</v>
      </c>
      <c r="K22" s="248"/>
      <c r="L22" s="248"/>
      <c r="M22" s="248"/>
      <c r="AF22" s="4"/>
      <c r="AH22" s="1"/>
    </row>
    <row r="23" spans="2:34" ht="32.25" customHeight="1" x14ac:dyDescent="0.25">
      <c r="B23" s="234"/>
      <c r="C23" s="244" t="e">
        <f>IF(VLOOKUP(L4,Indikátory_datově!A:H,2,0)="","",VLOOKUP(L4,Indikátory_datově!A:H,2,0))</f>
        <v>#N/A</v>
      </c>
      <c r="D23" s="245"/>
      <c r="E23" s="245"/>
      <c r="F23" s="245"/>
      <c r="G23" s="246"/>
      <c r="H23" s="62" t="e">
        <f>IF(VLOOKUP(L4,'Cílový stav 25-datově'!A:H,2,0)="","",VLOOKUP(L4,'Cílový stav 25-datově'!A:H,2,0))</f>
        <v>#N/A</v>
      </c>
      <c r="I23" s="63"/>
      <c r="J23" s="247"/>
      <c r="K23" s="247"/>
      <c r="L23" s="247"/>
      <c r="M23" s="247"/>
      <c r="AF23" s="4"/>
      <c r="AH23" s="1"/>
    </row>
    <row r="24" spans="2:34" ht="27" customHeight="1" x14ac:dyDescent="0.25">
      <c r="B24" s="234"/>
      <c r="C24" s="172" t="e">
        <f>IF(VLOOKUP(L4,Indikátory_datově!A:H,3,0)="","",VLOOKUP(L4,Indikátory_datově!A:H,3,0))</f>
        <v>#N/A</v>
      </c>
      <c r="D24" s="173"/>
      <c r="E24" s="173"/>
      <c r="F24" s="173"/>
      <c r="G24" s="174"/>
      <c r="H24" s="62" t="e">
        <f>IF(VLOOKUP(L4,'Cílový stav 25-datově'!A:H,3,0)="","",VLOOKUP(L4,'Cílový stav 25-datově'!A:H,3,0))</f>
        <v>#N/A</v>
      </c>
      <c r="I24" s="63"/>
      <c r="J24" s="247"/>
      <c r="K24" s="247"/>
      <c r="L24" s="247"/>
      <c r="M24" s="247"/>
      <c r="AF24" s="4"/>
      <c r="AH24" s="1"/>
    </row>
    <row r="25" spans="2:34" ht="33.75" customHeight="1" x14ac:dyDescent="0.25">
      <c r="B25" s="234"/>
      <c r="C25" s="172" t="e">
        <f>IF(VLOOKUP(L4,Indikátory_datově!A:H,4,0)="","",VLOOKUP(L4,Indikátory_datově!A:H,4,0))</f>
        <v>#N/A</v>
      </c>
      <c r="D25" s="173"/>
      <c r="E25" s="173"/>
      <c r="F25" s="173"/>
      <c r="G25" s="174"/>
      <c r="H25" s="62" t="e">
        <f>IF(VLOOKUP(L4,'Cílový stav 25-datově'!A:H,4,0)="","",VLOOKUP(L4,'Cílový stav 25-datově'!A:H,4,0))</f>
        <v>#N/A</v>
      </c>
      <c r="I25" s="63"/>
      <c r="J25" s="247"/>
      <c r="K25" s="247"/>
      <c r="L25" s="247"/>
      <c r="M25" s="247"/>
      <c r="AF25" s="4"/>
      <c r="AH25" s="1"/>
    </row>
    <row r="26" spans="2:34" ht="21.75" customHeight="1" x14ac:dyDescent="0.25">
      <c r="B26" s="235"/>
      <c r="C26" s="172" t="e">
        <f>IF(VLOOKUP(L4,Indikátory_datově!A:H,5,0)="","",VLOOKUP(L4,Indikátory_datově!A:H,5,0))</f>
        <v>#N/A</v>
      </c>
      <c r="D26" s="173"/>
      <c r="E26" s="173"/>
      <c r="F26" s="173"/>
      <c r="G26" s="174"/>
      <c r="H26" s="62" t="e">
        <f>IF(VLOOKUP(L4,'Cílový stav 25-datově'!A:H,5,0)="","",VLOOKUP(L4,'Cílový stav 25-datově'!A:H,5,0))</f>
        <v>#N/A</v>
      </c>
      <c r="I26" s="63"/>
      <c r="J26" s="247"/>
      <c r="K26" s="247"/>
      <c r="L26" s="247"/>
      <c r="M26" s="247"/>
      <c r="AF26" s="4"/>
      <c r="AH26" s="1"/>
    </row>
    <row r="27" spans="2:34" ht="24" customHeight="1" x14ac:dyDescent="0.25">
      <c r="B27" s="237" t="s">
        <v>5</v>
      </c>
      <c r="C27" s="175" t="s">
        <v>43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</row>
    <row r="28" spans="2:34" ht="15" customHeight="1" x14ac:dyDescent="0.25">
      <c r="B28" s="234"/>
      <c r="C28" s="8" t="s">
        <v>6</v>
      </c>
      <c r="D28" s="227" t="s">
        <v>57</v>
      </c>
      <c r="E28" s="228"/>
      <c r="F28" s="228"/>
      <c r="G28" s="228"/>
      <c r="H28" s="228"/>
      <c r="I28" s="228"/>
      <c r="J28" s="228"/>
      <c r="K28" s="229"/>
      <c r="L28" s="238" t="s">
        <v>16</v>
      </c>
      <c r="M28" s="239"/>
    </row>
    <row r="29" spans="2:34" ht="36" customHeight="1" x14ac:dyDescent="0.25">
      <c r="B29" s="234"/>
      <c r="C29" s="9">
        <v>1</v>
      </c>
      <c r="D29" s="230" t="e">
        <f>IF(VLOOKUP(L4,zmeny25!A1:G6,2,0)="","",VLOOKUP(L4,zmeny25!A1:G6,2,0))</f>
        <v>#N/A</v>
      </c>
      <c r="E29" s="231"/>
      <c r="F29" s="231"/>
      <c r="G29" s="231"/>
      <c r="H29" s="231"/>
      <c r="I29" s="231"/>
      <c r="J29" s="231"/>
      <c r="K29" s="232"/>
      <c r="L29" s="240" t="e">
        <f>IF(VLOOKUP(L4,zmeny25!A1:G6,3,0)="","",VLOOKUP(L4,zmeny25!A1:G6,3,0))</f>
        <v>#N/A</v>
      </c>
      <c r="M29" s="241"/>
    </row>
    <row r="30" spans="2:34" ht="36" customHeight="1" x14ac:dyDescent="0.25">
      <c r="B30" s="234"/>
      <c r="C30" s="9">
        <v>2</v>
      </c>
      <c r="D30" s="230" t="e">
        <f>IF(VLOOKUP(L4,zmeny25!A2:G6,4,0)="","",VLOOKUP(L4,zmeny25!A2:G6,4,0))</f>
        <v>#N/A</v>
      </c>
      <c r="E30" s="231"/>
      <c r="F30" s="231"/>
      <c r="G30" s="231"/>
      <c r="H30" s="231"/>
      <c r="I30" s="231"/>
      <c r="J30" s="231"/>
      <c r="K30" s="232"/>
      <c r="L30" s="242" t="e">
        <f>IF(VLOOKUP(L4,zmeny25!A2:G6,5,0)="","",VLOOKUP(L4,zmeny25!A2:G6,5,0))</f>
        <v>#N/A</v>
      </c>
      <c r="M30" s="243"/>
      <c r="N30" s="68"/>
      <c r="O30" s="68"/>
      <c r="P30" s="68"/>
      <c r="Q30" s="68"/>
      <c r="R30" s="68"/>
      <c r="S30" s="68"/>
    </row>
    <row r="31" spans="2:34" ht="36" customHeight="1" x14ac:dyDescent="0.25">
      <c r="B31" s="235"/>
      <c r="C31" s="9">
        <v>3</v>
      </c>
      <c r="D31" s="230" t="e">
        <f>IF(VLOOKUP(L4,zmeny25!A2:G6,6,0)="","",VLOOKUP(L4,zmeny25!A2:G6,6,0))</f>
        <v>#N/A</v>
      </c>
      <c r="E31" s="231"/>
      <c r="F31" s="231"/>
      <c r="G31" s="231"/>
      <c r="H31" s="231"/>
      <c r="I31" s="231"/>
      <c r="J31" s="231"/>
      <c r="K31" s="232"/>
      <c r="L31" s="242" t="e">
        <f>IF(VLOOKUP(L4,zmeny25!A2:G6,7,0)="","",VLOOKUP(L4,zmeny25!A2:G6,7,0))</f>
        <v>#N/A</v>
      </c>
      <c r="M31" s="243"/>
    </row>
    <row r="32" spans="2:34" ht="24" customHeight="1" thickBot="1" x14ac:dyDescent="0.3">
      <c r="B32" s="224" t="s">
        <v>14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</row>
    <row r="33" spans="1:34" ht="15.75" customHeight="1" thickTop="1" x14ac:dyDescent="0.25"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34" s="6" customFormat="1" ht="36.75" customHeight="1" x14ac:dyDescent="0.2">
      <c r="A34" s="5"/>
      <c r="B34" s="31"/>
      <c r="C34" s="251" t="s">
        <v>171</v>
      </c>
      <c r="D34" s="262"/>
      <c r="E34" s="252"/>
      <c r="F34" s="251" t="s">
        <v>52</v>
      </c>
      <c r="G34" s="252"/>
      <c r="H34" s="251" t="s">
        <v>51</v>
      </c>
      <c r="I34" s="252"/>
      <c r="J34" s="251" t="s">
        <v>49</v>
      </c>
      <c r="K34" s="252"/>
      <c r="L34" s="251" t="s">
        <v>50</v>
      </c>
      <c r="M34" s="252"/>
      <c r="AH34" s="7"/>
    </row>
    <row r="35" spans="1:34" ht="13.5" customHeight="1" x14ac:dyDescent="0.25">
      <c r="B35" s="16" t="s">
        <v>45</v>
      </c>
      <c r="C35" s="253" t="e">
        <f>VLOOKUP(L4,'DATA FSP'!A4:K8,10,0)</f>
        <v>#N/A</v>
      </c>
      <c r="D35" s="254"/>
      <c r="E35" s="255"/>
      <c r="F35" s="260"/>
      <c r="G35" s="261"/>
      <c r="H35" s="256" t="e">
        <f>C35+E35+F35</f>
        <v>#N/A</v>
      </c>
      <c r="I35" s="257"/>
      <c r="J35" s="258"/>
      <c r="K35" s="259"/>
      <c r="L35" s="159" t="e">
        <f>ROUND(H35-J35,2)</f>
        <v>#N/A</v>
      </c>
      <c r="M35" s="160"/>
      <c r="N35" s="15"/>
    </row>
    <row r="36" spans="1:34" ht="13.5" customHeight="1" x14ac:dyDescent="0.25">
      <c r="B36" s="16" t="s">
        <v>44</v>
      </c>
      <c r="C36" s="253" t="e">
        <f>C37+C38</f>
        <v>#N/A</v>
      </c>
      <c r="D36" s="254"/>
      <c r="E36" s="255"/>
      <c r="F36" s="222">
        <f>SUM(F37,F38)</f>
        <v>0</v>
      </c>
      <c r="G36" s="223"/>
      <c r="H36" s="256" t="e">
        <f>H37+H38</f>
        <v>#N/A</v>
      </c>
      <c r="I36" s="257"/>
      <c r="J36" s="222">
        <f>SUM(J37:K38)</f>
        <v>0</v>
      </c>
      <c r="K36" s="223"/>
      <c r="L36" s="159" t="e">
        <f>ROUND(H36-J36,2)</f>
        <v>#N/A</v>
      </c>
      <c r="M36" s="160"/>
      <c r="N36" s="15"/>
    </row>
    <row r="37" spans="1:34" ht="13.5" customHeight="1" x14ac:dyDescent="0.25">
      <c r="B37" s="17" t="s">
        <v>47</v>
      </c>
      <c r="C37" s="140" t="e">
        <f>VLOOKUP(L4,'DATA FSP'!A4:K9,7,0)</f>
        <v>#N/A</v>
      </c>
      <c r="D37" s="141"/>
      <c r="E37" s="142"/>
      <c r="F37" s="138"/>
      <c r="G37" s="139"/>
      <c r="H37" s="161" t="e">
        <f>C37+E37+F37</f>
        <v>#N/A</v>
      </c>
      <c r="I37" s="162"/>
      <c r="J37" s="138"/>
      <c r="K37" s="139"/>
      <c r="L37" s="136" t="e">
        <f>ROUND(H37-J37,2)</f>
        <v>#N/A</v>
      </c>
      <c r="M37" s="137"/>
      <c r="N37" s="15"/>
    </row>
    <row r="38" spans="1:34" ht="13.5" customHeight="1" x14ac:dyDescent="0.25">
      <c r="B38" s="18" t="s">
        <v>46</v>
      </c>
      <c r="C38" s="140" t="e">
        <f>VLOOKUP(L4,'DATA FSP'!A4:K8,8,0)</f>
        <v>#N/A</v>
      </c>
      <c r="D38" s="141"/>
      <c r="E38" s="142"/>
      <c r="F38" s="138"/>
      <c r="G38" s="139"/>
      <c r="H38" s="161" t="e">
        <f>C38+E38+F38</f>
        <v>#N/A</v>
      </c>
      <c r="I38" s="162"/>
      <c r="J38" s="138"/>
      <c r="K38" s="139"/>
      <c r="L38" s="136" t="e">
        <f>ROUND(H38-J38,2)</f>
        <v>#N/A</v>
      </c>
      <c r="M38" s="137"/>
      <c r="N38" s="15"/>
    </row>
    <row r="39" spans="1:34" ht="13.5" customHeight="1" x14ac:dyDescent="0.25">
      <c r="B39" s="16" t="s">
        <v>17</v>
      </c>
      <c r="C39" s="143" t="e">
        <f>C36+C35</f>
        <v>#N/A</v>
      </c>
      <c r="D39" s="144"/>
      <c r="E39" s="145"/>
      <c r="F39" s="159">
        <f>SUM(F35:G36)</f>
        <v>0</v>
      </c>
      <c r="G39" s="160"/>
      <c r="H39" s="159" t="e">
        <f>H35+H36</f>
        <v>#N/A</v>
      </c>
      <c r="I39" s="160"/>
      <c r="J39" s="157">
        <f>SUM(J35:K36)</f>
        <v>0</v>
      </c>
      <c r="K39" s="158"/>
      <c r="L39" s="159" t="e">
        <f>ROUND(H39-J39,2)</f>
        <v>#N/A</v>
      </c>
      <c r="M39" s="160"/>
      <c r="N39" s="15"/>
    </row>
    <row r="40" spans="1:34" ht="14.25" customHeight="1" x14ac:dyDescent="0.25">
      <c r="B40" s="19" t="s">
        <v>22</v>
      </c>
      <c r="C40" s="2"/>
      <c r="D40" s="2"/>
      <c r="E40" s="2"/>
      <c r="F40" s="20"/>
      <c r="G40" s="20"/>
      <c r="H40" s="20"/>
      <c r="I40" s="20"/>
      <c r="J40" s="20"/>
      <c r="K40" s="20"/>
      <c r="L40" s="20"/>
      <c r="M40" s="20"/>
    </row>
    <row r="41" spans="1:34" ht="10.5" customHeight="1" x14ac:dyDescent="0.25">
      <c r="B41" s="216" t="s">
        <v>181</v>
      </c>
      <c r="C41" s="216"/>
      <c r="D41" s="216"/>
      <c r="E41" s="216"/>
      <c r="F41" s="216"/>
      <c r="G41" s="39">
        <v>-1E-3</v>
      </c>
      <c r="H41" s="221" t="s">
        <v>58</v>
      </c>
      <c r="I41" s="221"/>
      <c r="J41" s="221"/>
      <c r="K41" s="221"/>
      <c r="L41" s="221"/>
      <c r="M41" s="221"/>
    </row>
    <row r="42" spans="1:34" ht="10.5" customHeight="1" x14ac:dyDescent="0.25">
      <c r="B42" s="217"/>
      <c r="C42" s="217"/>
      <c r="D42" s="217"/>
      <c r="E42" s="217"/>
      <c r="F42" s="217"/>
      <c r="G42" s="40">
        <v>1E-3</v>
      </c>
      <c r="H42" s="219" t="s">
        <v>59</v>
      </c>
      <c r="I42" s="219"/>
      <c r="J42" s="219"/>
      <c r="K42" s="219"/>
      <c r="L42" s="219"/>
      <c r="M42" s="219"/>
    </row>
    <row r="43" spans="1:34" ht="12" customHeight="1" x14ac:dyDescent="0.25">
      <c r="B43" s="218"/>
      <c r="C43" s="218"/>
      <c r="D43" s="218"/>
      <c r="E43" s="218"/>
      <c r="F43" s="218"/>
      <c r="G43" s="40">
        <v>0</v>
      </c>
      <c r="H43" s="220" t="s">
        <v>23</v>
      </c>
      <c r="I43" s="220"/>
      <c r="J43" s="220"/>
      <c r="K43" s="220"/>
      <c r="L43" s="220"/>
      <c r="M43" s="220"/>
    </row>
    <row r="44" spans="1:34" ht="12" customHeight="1" x14ac:dyDescent="0.25"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</row>
    <row r="45" spans="1:34" ht="15.75" customHeight="1" thickBot="1" x14ac:dyDescent="0.3">
      <c r="B45" s="147" t="s">
        <v>55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</row>
    <row r="46" spans="1:34" ht="15" customHeight="1" thickTop="1" x14ac:dyDescent="0.25">
      <c r="B46" s="13"/>
      <c r="C46" s="208" t="s">
        <v>81</v>
      </c>
      <c r="D46" s="208"/>
      <c r="E46" s="208"/>
      <c r="F46" s="208"/>
      <c r="G46" s="208"/>
      <c r="H46" s="208"/>
      <c r="I46" s="208"/>
      <c r="J46" s="208"/>
      <c r="K46" s="208"/>
      <c r="L46" s="208"/>
      <c r="M46" s="209"/>
    </row>
    <row r="47" spans="1:34" ht="37.5" customHeight="1" x14ac:dyDescent="0.25">
      <c r="B47" s="10" t="s">
        <v>48</v>
      </c>
      <c r="C47" s="163"/>
      <c r="D47" s="164"/>
      <c r="E47" s="164"/>
      <c r="F47" s="164"/>
      <c r="G47" s="164"/>
      <c r="H47" s="164"/>
      <c r="I47" s="164"/>
      <c r="J47" s="164"/>
      <c r="K47" s="164"/>
      <c r="L47" s="164"/>
      <c r="M47" s="165"/>
    </row>
    <row r="48" spans="1:34" ht="37.5" customHeight="1" x14ac:dyDescent="0.25">
      <c r="B48" s="10" t="s">
        <v>7</v>
      </c>
      <c r="C48" s="163"/>
      <c r="D48" s="164"/>
      <c r="E48" s="164"/>
      <c r="F48" s="164"/>
      <c r="G48" s="164"/>
      <c r="H48" s="164"/>
      <c r="I48" s="164"/>
      <c r="J48" s="164"/>
      <c r="K48" s="164"/>
      <c r="L48" s="164"/>
      <c r="M48" s="165"/>
    </row>
    <row r="49" spans="1:13" ht="37.5" customHeight="1" x14ac:dyDescent="0.25">
      <c r="B49" s="10" t="s">
        <v>8</v>
      </c>
      <c r="C49" s="163"/>
      <c r="D49" s="164"/>
      <c r="E49" s="164"/>
      <c r="F49" s="164"/>
      <c r="G49" s="164"/>
      <c r="H49" s="164"/>
      <c r="I49" s="164"/>
      <c r="J49" s="164"/>
      <c r="K49" s="164"/>
      <c r="L49" s="164"/>
      <c r="M49" s="165"/>
    </row>
    <row r="50" spans="1:13" ht="24" customHeight="1" thickBot="1" x14ac:dyDescent="0.3">
      <c r="B50" s="147" t="s">
        <v>177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</row>
    <row r="51" spans="1:13" ht="21.75" customHeight="1" thickTop="1" x14ac:dyDescent="0.25">
      <c r="B51" s="148" t="s">
        <v>182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</row>
    <row r="52" spans="1:13" ht="20.25" customHeight="1" x14ac:dyDescent="0.25">
      <c r="B52" s="69" t="s">
        <v>91</v>
      </c>
      <c r="C52" s="149" t="s">
        <v>178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1"/>
    </row>
    <row r="53" spans="1:13" ht="21" customHeight="1" x14ac:dyDescent="0.25">
      <c r="B53" s="16" t="s">
        <v>92</v>
      </c>
      <c r="C53" s="152"/>
      <c r="D53" s="153"/>
      <c r="E53" s="153"/>
      <c r="F53" s="153"/>
      <c r="G53" s="153"/>
      <c r="H53" s="153"/>
      <c r="I53" s="153"/>
      <c r="J53" s="153"/>
      <c r="K53" s="153"/>
      <c r="L53" s="153"/>
      <c r="M53" s="153"/>
    </row>
    <row r="54" spans="1:13" ht="21" customHeight="1" x14ac:dyDescent="0.25">
      <c r="B54" s="70" t="s">
        <v>93</v>
      </c>
      <c r="C54" s="154">
        <f>C55+C56</f>
        <v>0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6"/>
    </row>
    <row r="55" spans="1:13" ht="28.5" customHeight="1" x14ac:dyDescent="0.25">
      <c r="B55" s="71" t="s">
        <v>96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</row>
    <row r="56" spans="1:13" ht="21" customHeight="1" x14ac:dyDescent="0.25">
      <c r="B56" s="71" t="s">
        <v>94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</row>
    <row r="57" spans="1:13" ht="21" customHeight="1" x14ac:dyDescent="0.25">
      <c r="B57" s="16" t="s">
        <v>85</v>
      </c>
      <c r="C57" s="154">
        <f>C54+C53</f>
        <v>0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6"/>
    </row>
    <row r="58" spans="1:13" ht="46.5" customHeight="1" x14ac:dyDescent="0.25">
      <c r="B58" s="71" t="s">
        <v>95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</row>
    <row r="59" spans="1:13" ht="15.75" thickBot="1" x14ac:dyDescent="0.3">
      <c r="B59" s="197" t="s">
        <v>56</v>
      </c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3.5" customHeight="1" thickTop="1" x14ac:dyDescent="0.25">
      <c r="B60" s="35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9"/>
    </row>
    <row r="61" spans="1:13" ht="18.75" x14ac:dyDescent="0.25">
      <c r="B61" s="11">
        <v>1</v>
      </c>
      <c r="C61" s="163"/>
      <c r="D61" s="164"/>
      <c r="E61" s="164"/>
      <c r="F61" s="164"/>
      <c r="G61" s="164"/>
      <c r="H61" s="164"/>
      <c r="I61" s="164"/>
      <c r="J61" s="164"/>
      <c r="K61" s="164"/>
      <c r="L61" s="164"/>
      <c r="M61" s="165"/>
    </row>
    <row r="62" spans="1:13" ht="18.75" x14ac:dyDescent="0.25">
      <c r="B62" s="11">
        <v>2</v>
      </c>
      <c r="C62" s="163"/>
      <c r="D62" s="164"/>
      <c r="E62" s="164"/>
      <c r="F62" s="164"/>
      <c r="G62" s="164"/>
      <c r="H62" s="164"/>
      <c r="I62" s="164"/>
      <c r="J62" s="164"/>
      <c r="K62" s="164"/>
      <c r="L62" s="164"/>
      <c r="M62" s="165"/>
    </row>
    <row r="63" spans="1:13" ht="18.75" x14ac:dyDescent="0.25">
      <c r="B63" s="11">
        <v>3</v>
      </c>
      <c r="C63" s="203"/>
      <c r="D63" s="204"/>
      <c r="E63" s="204"/>
      <c r="F63" s="204"/>
      <c r="G63" s="204"/>
      <c r="H63" s="204"/>
      <c r="I63" s="204"/>
      <c r="J63" s="204"/>
      <c r="K63" s="204"/>
      <c r="L63" s="204"/>
      <c r="M63" s="205"/>
    </row>
    <row r="64" spans="1:13" ht="33" customHeight="1" x14ac:dyDescent="0.25">
      <c r="A64" s="191" t="s">
        <v>82</v>
      </c>
      <c r="B64" s="192"/>
      <c r="C64" s="192"/>
      <c r="D64" s="192"/>
      <c r="E64" s="192"/>
      <c r="F64" s="192"/>
      <c r="G64" s="193"/>
      <c r="H64" s="194" t="s">
        <v>70</v>
      </c>
      <c r="I64" s="195"/>
      <c r="J64" s="195"/>
      <c r="K64" s="195"/>
      <c r="L64" s="195"/>
      <c r="M64" s="196"/>
    </row>
    <row r="65" spans="1:13" ht="42" customHeight="1" x14ac:dyDescent="0.25">
      <c r="A65" s="187"/>
      <c r="B65" s="188"/>
      <c r="C65" s="188"/>
      <c r="D65" s="188"/>
      <c r="E65" s="188"/>
      <c r="F65" s="188"/>
      <c r="G65" s="189"/>
      <c r="H65" s="190"/>
      <c r="I65" s="190"/>
      <c r="J65" s="190"/>
      <c r="K65" s="190"/>
      <c r="L65" s="190"/>
      <c r="M65" s="190"/>
    </row>
    <row r="66" spans="1:13" ht="33.75" customHeight="1" x14ac:dyDescent="0.25">
      <c r="A66" s="200" t="s">
        <v>83</v>
      </c>
      <c r="B66" s="201"/>
      <c r="C66" s="201"/>
      <c r="D66" s="201"/>
      <c r="E66" s="201"/>
      <c r="F66" s="201"/>
      <c r="G66" s="201"/>
      <c r="H66" s="202" t="s">
        <v>70</v>
      </c>
      <c r="I66" s="202"/>
      <c r="J66" s="202"/>
      <c r="K66" s="202"/>
      <c r="L66" s="202"/>
      <c r="M66" s="202"/>
    </row>
    <row r="67" spans="1:13" ht="35.25" customHeight="1" x14ac:dyDescent="0.25">
      <c r="A67" s="187"/>
      <c r="B67" s="188"/>
      <c r="C67" s="188"/>
      <c r="D67" s="188"/>
      <c r="E67" s="188"/>
      <c r="F67" s="188"/>
      <c r="G67" s="189"/>
      <c r="H67" s="190"/>
      <c r="I67" s="190"/>
      <c r="J67" s="190"/>
      <c r="K67" s="190"/>
      <c r="L67" s="190"/>
      <c r="M67" s="190"/>
    </row>
    <row r="68" spans="1:13" ht="15" customHeight="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ht="15" customHeight="1" x14ac:dyDescent="0.25">
      <c r="B69" s="26"/>
      <c r="C69" s="32"/>
      <c r="D69" s="32"/>
      <c r="E69" s="32"/>
      <c r="F69" s="32"/>
      <c r="G69" s="32"/>
      <c r="H69" s="32"/>
      <c r="I69" s="26"/>
      <c r="J69" s="33"/>
      <c r="K69" s="33"/>
      <c r="L69" s="33"/>
      <c r="M69" s="25"/>
    </row>
    <row r="70" spans="1:13" ht="15" customHeight="1" x14ac:dyDescent="0.25">
      <c r="A70" s="1"/>
      <c r="B70" s="36"/>
      <c r="C70" s="36"/>
      <c r="D70" s="36"/>
      <c r="E70" s="36"/>
      <c r="F70" s="37"/>
      <c r="G70" s="37"/>
      <c r="H70" s="37"/>
      <c r="I70" s="37"/>
      <c r="J70" s="37"/>
      <c r="K70" s="37"/>
      <c r="L70" s="37"/>
      <c r="M70" s="37"/>
    </row>
    <row r="71" spans="1:13" ht="15" customHeight="1" x14ac:dyDescent="0.25">
      <c r="A71" s="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15" customHeight="1" x14ac:dyDescent="0.25">
      <c r="A72" s="1"/>
    </row>
    <row r="73" spans="1:13" ht="15" customHeight="1" x14ac:dyDescent="0.25">
      <c r="A73" s="1"/>
    </row>
    <row r="74" spans="1:13" ht="15" customHeight="1" x14ac:dyDescent="0.25">
      <c r="A74" s="1"/>
    </row>
    <row r="75" spans="1:13" ht="15" customHeight="1" x14ac:dyDescent="0.25">
      <c r="A75" s="1"/>
    </row>
    <row r="76" spans="1:13" ht="15" customHeight="1" x14ac:dyDescent="0.25">
      <c r="A76" s="1"/>
    </row>
    <row r="77" spans="1:13" ht="15" customHeight="1" x14ac:dyDescent="0.25">
      <c r="A77" s="1"/>
    </row>
    <row r="78" spans="1:13" ht="15" customHeight="1" x14ac:dyDescent="0.25">
      <c r="A78" s="1"/>
    </row>
    <row r="79" spans="1:13" ht="15" customHeight="1" x14ac:dyDescent="0.25">
      <c r="A79" s="1"/>
    </row>
    <row r="80" spans="1:13" ht="15" customHeight="1" x14ac:dyDescent="0.25">
      <c r="A80" s="1"/>
    </row>
    <row r="81" spans="1:1" ht="15" customHeight="1" x14ac:dyDescent="0.25">
      <c r="A81" s="1"/>
    </row>
    <row r="82" spans="1:1" ht="15" customHeight="1" x14ac:dyDescent="0.25">
      <c r="A82" s="1"/>
    </row>
    <row r="83" spans="1:1" ht="15" customHeight="1" x14ac:dyDescent="0.25">
      <c r="A83" s="1"/>
    </row>
    <row r="84" spans="1:1" ht="15" customHeight="1" x14ac:dyDescent="0.25">
      <c r="A84" s="1"/>
    </row>
    <row r="85" spans="1:1" ht="15" customHeight="1" x14ac:dyDescent="0.25">
      <c r="A85" s="1"/>
    </row>
    <row r="86" spans="1:1" ht="15" customHeight="1" x14ac:dyDescent="0.25">
      <c r="A86" s="1"/>
    </row>
    <row r="87" spans="1:1" ht="15" customHeight="1" x14ac:dyDescent="0.25">
      <c r="A87" s="1"/>
    </row>
    <row r="88" spans="1:1" ht="15" customHeight="1" x14ac:dyDescent="0.25">
      <c r="A88" s="1"/>
    </row>
    <row r="89" spans="1:1" ht="15" customHeight="1" x14ac:dyDescent="0.25">
      <c r="A89" s="1"/>
    </row>
    <row r="90" spans="1:1" ht="15" customHeight="1" x14ac:dyDescent="0.25">
      <c r="A90" s="1"/>
    </row>
    <row r="91" spans="1:1" ht="15" customHeight="1" x14ac:dyDescent="0.25">
      <c r="A91" s="1"/>
    </row>
    <row r="92" spans="1:1" ht="15" customHeight="1" x14ac:dyDescent="0.25">
      <c r="A92" s="1"/>
    </row>
    <row r="93" spans="1:1" ht="15" customHeight="1" x14ac:dyDescent="0.25">
      <c r="A93" s="1"/>
    </row>
    <row r="94" spans="1:1" ht="15" customHeight="1" x14ac:dyDescent="0.25">
      <c r="A94" s="1"/>
    </row>
    <row r="95" spans="1:1" ht="15" customHeight="1" x14ac:dyDescent="0.25">
      <c r="A95" s="1"/>
    </row>
    <row r="96" spans="1:1" ht="15" customHeight="1" x14ac:dyDescent="0.25">
      <c r="A96" s="1"/>
    </row>
    <row r="97" spans="1:1" ht="15" customHeight="1" x14ac:dyDescent="0.25">
      <c r="A97" s="1"/>
    </row>
    <row r="98" spans="1:1" ht="15" customHeight="1" x14ac:dyDescent="0.25">
      <c r="A98" s="1"/>
    </row>
    <row r="99" spans="1:1" ht="15" customHeight="1" x14ac:dyDescent="0.25">
      <c r="A99" s="1"/>
    </row>
    <row r="100" spans="1:1" ht="15" customHeight="1" x14ac:dyDescent="0.25">
      <c r="A100" s="1"/>
    </row>
    <row r="101" spans="1:1" ht="15" customHeight="1" x14ac:dyDescent="0.25">
      <c r="A101" s="1"/>
    </row>
    <row r="102" spans="1:1" ht="15" customHeight="1" x14ac:dyDescent="0.25">
      <c r="A102" s="1"/>
    </row>
    <row r="103" spans="1:1" ht="15" customHeight="1" x14ac:dyDescent="0.25">
      <c r="A103" s="1"/>
    </row>
    <row r="104" spans="1:1" ht="15" customHeight="1" x14ac:dyDescent="0.25">
      <c r="A104" s="1"/>
    </row>
    <row r="105" spans="1:1" ht="15" customHeight="1" x14ac:dyDescent="0.25">
      <c r="A105" s="1"/>
    </row>
    <row r="106" spans="1:1" ht="15" customHeight="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</sheetData>
  <sheetProtection algorithmName="SHA-512" hashValue="COQRcJfaYZBd234iZWOmjcSEZyCcPQD0sqcoE86EvftlCO9ffv8Fyqlrn65aH43CorJVkqjl7QsjhRBeUYeB/w==" saltValue="9Pi8GTLoXF/129VaxYeH3g==" spinCount="100000" sheet="1" selectLockedCells="1"/>
  <protectedRanges>
    <protectedRange sqref="F35:G35" name="Oblast1"/>
  </protectedRanges>
  <mergeCells count="108">
    <mergeCell ref="L34:M34"/>
    <mergeCell ref="J34:K34"/>
    <mergeCell ref="H34:I34"/>
    <mergeCell ref="F34:G34"/>
    <mergeCell ref="L36:M36"/>
    <mergeCell ref="H37:I37"/>
    <mergeCell ref="C35:E35"/>
    <mergeCell ref="C36:E36"/>
    <mergeCell ref="C37:E37"/>
    <mergeCell ref="H35:I35"/>
    <mergeCell ref="J35:K35"/>
    <mergeCell ref="L35:M35"/>
    <mergeCell ref="H36:I36"/>
    <mergeCell ref="F36:G36"/>
    <mergeCell ref="F37:G37"/>
    <mergeCell ref="F35:G35"/>
    <mergeCell ref="C34:E34"/>
    <mergeCell ref="B14:B20"/>
    <mergeCell ref="B8:M8"/>
    <mergeCell ref="B13:M13"/>
    <mergeCell ref="B27:B31"/>
    <mergeCell ref="C27:M27"/>
    <mergeCell ref="L28:M28"/>
    <mergeCell ref="L29:M29"/>
    <mergeCell ref="L30:M30"/>
    <mergeCell ref="L31:M31"/>
    <mergeCell ref="C23:G23"/>
    <mergeCell ref="J23:M23"/>
    <mergeCell ref="J22:M22"/>
    <mergeCell ref="J24:M24"/>
    <mergeCell ref="J25:M25"/>
    <mergeCell ref="J26:M26"/>
    <mergeCell ref="B21:B26"/>
    <mergeCell ref="C22:G22"/>
    <mergeCell ref="D30:K30"/>
    <mergeCell ref="D31:K31"/>
    <mergeCell ref="B1:M1"/>
    <mergeCell ref="B2:M2"/>
    <mergeCell ref="B3:M3"/>
    <mergeCell ref="B45:M45"/>
    <mergeCell ref="C46:M46"/>
    <mergeCell ref="D5:M5"/>
    <mergeCell ref="C10:D10"/>
    <mergeCell ref="C11:D11"/>
    <mergeCell ref="C12:D12"/>
    <mergeCell ref="F10:M10"/>
    <mergeCell ref="F11:M11"/>
    <mergeCell ref="F12:M12"/>
    <mergeCell ref="B44:M44"/>
    <mergeCell ref="B41:F43"/>
    <mergeCell ref="H42:M42"/>
    <mergeCell ref="H43:M43"/>
    <mergeCell ref="H41:M41"/>
    <mergeCell ref="F39:G39"/>
    <mergeCell ref="J36:K36"/>
    <mergeCell ref="B6:M6"/>
    <mergeCell ref="B32:M32"/>
    <mergeCell ref="B11:B12"/>
    <mergeCell ref="D28:K28"/>
    <mergeCell ref="D29:K29"/>
    <mergeCell ref="A67:G67"/>
    <mergeCell ref="H67:M67"/>
    <mergeCell ref="A64:G64"/>
    <mergeCell ref="H64:M64"/>
    <mergeCell ref="A65:G65"/>
    <mergeCell ref="H65:M65"/>
    <mergeCell ref="B59:M59"/>
    <mergeCell ref="C60:M60"/>
    <mergeCell ref="C61:M61"/>
    <mergeCell ref="C62:M62"/>
    <mergeCell ref="A66:G66"/>
    <mergeCell ref="H66:M66"/>
    <mergeCell ref="C63:M63"/>
    <mergeCell ref="H4:J4"/>
    <mergeCell ref="C7:D7"/>
    <mergeCell ref="F7:J7"/>
    <mergeCell ref="K7:L7"/>
    <mergeCell ref="C26:G26"/>
    <mergeCell ref="C24:G24"/>
    <mergeCell ref="C25:G25"/>
    <mergeCell ref="C21:M21"/>
    <mergeCell ref="C14:M14"/>
    <mergeCell ref="C15:M20"/>
    <mergeCell ref="C9:M9"/>
    <mergeCell ref="B33:M33"/>
    <mergeCell ref="L37:M37"/>
    <mergeCell ref="J37:K37"/>
    <mergeCell ref="C38:E38"/>
    <mergeCell ref="C39:E39"/>
    <mergeCell ref="C58:M58"/>
    <mergeCell ref="B50:M50"/>
    <mergeCell ref="B51:M51"/>
    <mergeCell ref="C52:M52"/>
    <mergeCell ref="C53:M53"/>
    <mergeCell ref="C54:M54"/>
    <mergeCell ref="C55:M55"/>
    <mergeCell ref="C56:M56"/>
    <mergeCell ref="C57:M57"/>
    <mergeCell ref="L38:M38"/>
    <mergeCell ref="F38:G38"/>
    <mergeCell ref="J38:K38"/>
    <mergeCell ref="J39:K39"/>
    <mergeCell ref="L39:M39"/>
    <mergeCell ref="H38:I38"/>
    <mergeCell ref="H39:I39"/>
    <mergeCell ref="C47:M47"/>
    <mergeCell ref="C48:M48"/>
    <mergeCell ref="C49:M49"/>
  </mergeCells>
  <conditionalFormatting sqref="F36:G36">
    <cfRule type="cellIs" dxfId="41" priority="39" operator="greaterThan">
      <formula>ABS(#REF!)</formula>
    </cfRule>
  </conditionalFormatting>
  <conditionalFormatting sqref="F37:G38">
    <cfRule type="cellIs" dxfId="40" priority="37" operator="lessThan">
      <formula>-#REF!</formula>
    </cfRule>
    <cfRule type="cellIs" dxfId="39" priority="38" operator="greaterThan">
      <formula>#REF!</formula>
    </cfRule>
  </conditionalFormatting>
  <conditionalFormatting sqref="F10:M10">
    <cfRule type="containsText" dxfId="38" priority="1" operator="containsText" text="FZT">
      <formula>NOT(ISERROR(SEARCH("FZT",F10)))</formula>
    </cfRule>
    <cfRule type="containsText" dxfId="37" priority="2" operator="containsText" text="FZT">
      <formula>NOT(ISERROR(SEARCH("FZT",F10)))</formula>
    </cfRule>
    <cfRule type="containsText" dxfId="36" priority="11" operator="containsText" text="EF">
      <formula>NOT(ISERROR(SEARCH("EF",F10)))</formula>
    </cfRule>
    <cfRule type="containsText" dxfId="35" priority="12" operator="containsText" text="ZF">
      <formula>NOT(ISERROR(SEARCH("ZF",F10)))</formula>
    </cfRule>
    <cfRule type="containsText" dxfId="34" priority="13" operator="containsText" text="ZSF">
      <formula>NOT(ISERROR(SEARCH("ZSF",F10)))</formula>
    </cfRule>
    <cfRule type="containsText" dxfId="33" priority="14" operator="containsText" text="TF">
      <formula>NOT(ISERROR(SEARCH("TF",F10)))</formula>
    </cfRule>
    <cfRule type="containsText" dxfId="32" priority="15" operator="containsText" text="FROV">
      <formula>NOT(ISERROR(SEARCH("FROV",F10)))</formula>
    </cfRule>
    <cfRule type="containsText" dxfId="31" priority="16" operator="containsText" text="PřF">
      <formula>NOT(ISERROR(SEARCH("PřF",F10)))</formula>
    </cfRule>
    <cfRule type="containsText" dxfId="30" priority="17" operator="containsText" text="FF">
      <formula>NOT(ISERROR(SEARCH("FF",F10)))</formula>
    </cfRule>
    <cfRule type="containsText" dxfId="29" priority="18" operator="containsText" text="PF">
      <formula>NOT(ISERROR(SEARCH("PF",F10)))</formula>
    </cfRule>
    <cfRule type="containsText" dxfId="28" priority="20" operator="containsText" text="REK">
      <formula>NOT(ISERROR(SEARCH("REK",F10)))</formula>
    </cfRule>
  </conditionalFormatting>
  <conditionalFormatting sqref="G41">
    <cfRule type="cellIs" dxfId="27" priority="36" operator="lessThan">
      <formula>0</formula>
    </cfRule>
  </conditionalFormatting>
  <conditionalFormatting sqref="G42:G43">
    <cfRule type="cellIs" dxfId="26" priority="35" operator="greaterThan">
      <formula>0</formula>
    </cfRule>
  </conditionalFormatting>
  <conditionalFormatting sqref="G43">
    <cfRule type="cellIs" dxfId="25" priority="34" operator="equal">
      <formula>0</formula>
    </cfRule>
  </conditionalFormatting>
  <conditionalFormatting sqref="L35:M39">
    <cfRule type="cellIs" dxfId="24" priority="31" operator="greaterThan">
      <formula>0</formula>
    </cfRule>
    <cfRule type="cellIs" dxfId="23" priority="32" operator="lessThan">
      <formula>0</formula>
    </cfRule>
    <cfRule type="cellIs" dxfId="22" priority="33" operator="equal">
      <formula>0</formula>
    </cfRule>
  </conditionalFormatting>
  <hyperlinks>
    <hyperlink ref="M4" r:id="rId1" display="https://www.jcu.cz/images/UNIVERZITA/rozvoj/strategie-a-rozvoj/fsp/2025-2027/fsp25-projekty-fin_web.pdf" xr:uid="{00000000-0004-0000-0000-000000000000}"/>
  </hyperlinks>
  <printOptions horizontalCentered="1"/>
  <pageMargins left="0.11811023622047245" right="0.11811023622047245" top="0.74803149606299213" bottom="0.45750000000000002" header="0.31496062992125984" footer="0.31496062992125984"/>
  <pageSetup paperSize="9" scale="69" fitToHeight="0" orientation="portrait" r:id="rId2"/>
  <headerFooter>
    <oddHeader xml:space="preserve">&amp;L&amp;G&amp;R
&amp;K01+040FSP JU 
</oddHeader>
    <oddFooter>&amp;L&amp;K01+044©  ÚSR JU&amp;R&amp;K01+044&amp;P</oddFooter>
    <firstHeader>&amp;L&amp;G&amp;RInstitucionální plán 2016-2018 
&amp;K01+047Jihočeské univerzity v Českých Budějovicích</firstHeader>
    <firstFooter>&amp;L&amp;K01+049© 2015 ÚR JU&amp;R&amp;K01+049&amp;P</firstFooter>
  </headerFooter>
  <rowBreaks count="1" manualBreakCount="1">
    <brk id="43" max="12" man="1"/>
  </rowBreaks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'DATA FSP'!$A$4:$A$8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3F57-6058-4F89-A890-EB64F78FC1A4}">
  <dimension ref="A1:AD38"/>
  <sheetViews>
    <sheetView zoomScale="70" zoomScaleNormal="70" zoomScaleSheetLayoutView="40" zoomScalePageLayoutView="93" workbookViewId="0">
      <selection activeCell="J9" sqref="J9"/>
    </sheetView>
  </sheetViews>
  <sheetFormatPr defaultRowHeight="15" x14ac:dyDescent="0.25"/>
  <cols>
    <col min="1" max="1" width="6.5703125" style="77" customWidth="1"/>
    <col min="2" max="2" width="13.5703125" style="77" customWidth="1"/>
    <col min="3" max="3" width="11" style="79" customWidth="1"/>
    <col min="4" max="4" width="21.140625" style="77" customWidth="1"/>
    <col min="5" max="5" width="13.42578125" style="79" customWidth="1"/>
    <col min="6" max="6" width="23" style="77" hidden="1" customWidth="1"/>
    <col min="7" max="7" width="14.5703125" style="79" hidden="1" customWidth="1"/>
    <col min="8" max="10" width="12" style="77" customWidth="1"/>
    <col min="11" max="11" width="11.42578125" style="77" customWidth="1"/>
    <col min="12" max="14" width="12" style="77" customWidth="1"/>
    <col min="15" max="15" width="11.140625" style="77" customWidth="1"/>
    <col min="16" max="16" width="11.42578125" style="77" customWidth="1"/>
    <col min="17" max="17" width="12" style="77" customWidth="1"/>
    <col min="18" max="21" width="11.140625" style="77" customWidth="1"/>
    <col min="22" max="22" width="10.85546875" style="77" customWidth="1"/>
    <col min="23" max="23" width="11.5703125" style="77" customWidth="1"/>
    <col min="24" max="24" width="11.7109375" style="77" customWidth="1"/>
    <col min="25" max="25" width="11.140625" style="77" customWidth="1"/>
    <col min="26" max="26" width="10.85546875" style="77" customWidth="1"/>
    <col min="27" max="27" width="11.42578125" style="77" customWidth="1"/>
    <col min="28" max="28" width="20.42578125" style="77" hidden="1" customWidth="1"/>
    <col min="29" max="29" width="34.140625" style="77" hidden="1" customWidth="1"/>
    <col min="30" max="30" width="18.28515625" style="77" hidden="1" customWidth="1"/>
    <col min="31" max="16384" width="9.140625" style="77"/>
  </cols>
  <sheetData>
    <row r="1" spans="1:30" ht="35.25" customHeight="1" x14ac:dyDescent="0.25">
      <c r="B1" s="263" t="s">
        <v>103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78"/>
      <c r="AC1" s="78"/>
    </row>
    <row r="2" spans="1:30" hidden="1" x14ac:dyDescent="0.25"/>
    <row r="3" spans="1:30" hidden="1" x14ac:dyDescent="0.25"/>
    <row r="4" spans="1:30" ht="24.75" customHeight="1" x14ac:dyDescent="0.25">
      <c r="B4" s="265"/>
      <c r="C4" s="265"/>
      <c r="D4" s="265"/>
      <c r="E4" s="265"/>
      <c r="F4" s="265"/>
      <c r="G4" s="80"/>
      <c r="H4" s="266" t="s">
        <v>104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81"/>
      <c r="AC4" s="81"/>
    </row>
    <row r="5" spans="1:30" ht="60" x14ac:dyDescent="0.25">
      <c r="A5" s="77" t="s">
        <v>105</v>
      </c>
      <c r="B5" s="82" t="s">
        <v>106</v>
      </c>
      <c r="C5" s="83" t="s">
        <v>107</v>
      </c>
      <c r="D5" s="84" t="s">
        <v>108</v>
      </c>
      <c r="E5" s="83" t="s">
        <v>71</v>
      </c>
      <c r="F5" s="84" t="s">
        <v>109</v>
      </c>
      <c r="G5" s="83" t="s">
        <v>110</v>
      </c>
      <c r="H5" s="83" t="s">
        <v>111</v>
      </c>
      <c r="I5" s="83" t="s">
        <v>112</v>
      </c>
      <c r="J5" s="83" t="s">
        <v>113</v>
      </c>
      <c r="K5" s="83" t="s">
        <v>114</v>
      </c>
      <c r="L5" s="83" t="s">
        <v>115</v>
      </c>
      <c r="M5" s="83" t="s">
        <v>116</v>
      </c>
      <c r="N5" s="83" t="s">
        <v>117</v>
      </c>
      <c r="O5" s="83" t="s">
        <v>118</v>
      </c>
      <c r="P5" s="83" t="s">
        <v>119</v>
      </c>
      <c r="Q5" s="83" t="s">
        <v>120</v>
      </c>
      <c r="R5" s="83" t="s">
        <v>121</v>
      </c>
      <c r="S5" s="83" t="s">
        <v>122</v>
      </c>
      <c r="T5" s="83" t="s">
        <v>123</v>
      </c>
      <c r="U5" s="83" t="s">
        <v>124</v>
      </c>
      <c r="V5" s="83" t="s">
        <v>125</v>
      </c>
      <c r="W5" s="83" t="s">
        <v>126</v>
      </c>
      <c r="X5" s="83" t="s">
        <v>127</v>
      </c>
      <c r="Y5" s="83" t="s">
        <v>128</v>
      </c>
      <c r="Z5" s="83" t="s">
        <v>129</v>
      </c>
      <c r="AA5" s="83" t="s">
        <v>130</v>
      </c>
      <c r="AB5" s="83" t="s">
        <v>131</v>
      </c>
      <c r="AC5" s="83" t="s">
        <v>132</v>
      </c>
      <c r="AD5" s="83" t="s">
        <v>133</v>
      </c>
    </row>
    <row r="6" spans="1:30" ht="120" x14ac:dyDescent="0.25">
      <c r="A6" s="85" t="s">
        <v>134</v>
      </c>
      <c r="B6" s="86" t="s">
        <v>61</v>
      </c>
      <c r="C6" s="87" t="s">
        <v>135</v>
      </c>
      <c r="D6" s="88" t="s">
        <v>136</v>
      </c>
      <c r="E6" s="87" t="s">
        <v>137</v>
      </c>
      <c r="F6" s="89" t="s">
        <v>138</v>
      </c>
      <c r="G6" s="90"/>
      <c r="H6" s="91">
        <v>194466</v>
      </c>
      <c r="I6" s="91">
        <v>7500</v>
      </c>
      <c r="J6" s="91">
        <f t="shared" ref="J6:J10" si="0">H6+I6</f>
        <v>201966</v>
      </c>
      <c r="K6" s="91">
        <v>0</v>
      </c>
      <c r="L6" s="92">
        <f t="shared" ref="L6:L10" si="1">K6+J6</f>
        <v>201966</v>
      </c>
      <c r="M6" s="93">
        <v>318961</v>
      </c>
      <c r="N6" s="93">
        <v>38500</v>
      </c>
      <c r="O6" s="93">
        <f t="shared" ref="O6:O10" si="2">N6+M6</f>
        <v>357461</v>
      </c>
      <c r="P6" s="93">
        <v>350000</v>
      </c>
      <c r="Q6" s="94">
        <f t="shared" ref="Q6:Q10" si="3">P6+O6</f>
        <v>707461</v>
      </c>
      <c r="R6" s="95">
        <v>1057303</v>
      </c>
      <c r="S6" s="95">
        <v>170270</v>
      </c>
      <c r="T6" s="95">
        <f t="shared" ref="T6:T10" si="4">R6+S6</f>
        <v>1227573</v>
      </c>
      <c r="U6" s="95">
        <v>0</v>
      </c>
      <c r="V6" s="96">
        <f t="shared" ref="V6:V10" si="5">U6+T6</f>
        <v>1227573</v>
      </c>
      <c r="W6" s="97">
        <f>H6+M6+R6</f>
        <v>1570730</v>
      </c>
      <c r="X6" s="97">
        <f>I6+N6+S6</f>
        <v>216270</v>
      </c>
      <c r="Y6" s="97">
        <f t="shared" ref="Y6:Y10" si="6">W6+X6</f>
        <v>1787000</v>
      </c>
      <c r="Z6" s="97">
        <f t="shared" ref="Z6:Z10" si="7">P6+K6+U6</f>
        <v>350000</v>
      </c>
      <c r="AA6" s="98">
        <f t="shared" ref="AA6:AA10" si="8">Y6+Z6</f>
        <v>2137000</v>
      </c>
      <c r="AB6" s="99" t="s">
        <v>139</v>
      </c>
      <c r="AC6" s="100" t="s">
        <v>140</v>
      </c>
      <c r="AD6" s="87" t="s">
        <v>141</v>
      </c>
    </row>
    <row r="7" spans="1:30" ht="120" x14ac:dyDescent="0.25">
      <c r="A7" s="85" t="s">
        <v>142</v>
      </c>
      <c r="B7" s="101" t="s">
        <v>60</v>
      </c>
      <c r="C7" s="87" t="s">
        <v>135</v>
      </c>
      <c r="D7" s="88" t="s">
        <v>143</v>
      </c>
      <c r="E7" s="87" t="s">
        <v>144</v>
      </c>
      <c r="F7" s="89" t="s">
        <v>145</v>
      </c>
      <c r="G7" s="90"/>
      <c r="H7" s="91">
        <v>404000</v>
      </c>
      <c r="I7" s="91">
        <v>0</v>
      </c>
      <c r="J7" s="91">
        <f t="shared" si="0"/>
        <v>404000</v>
      </c>
      <c r="K7" s="91">
        <v>0</v>
      </c>
      <c r="L7" s="92">
        <f t="shared" si="1"/>
        <v>404000</v>
      </c>
      <c r="M7" s="93">
        <v>1045000</v>
      </c>
      <c r="N7" s="93">
        <v>0</v>
      </c>
      <c r="O7" s="93">
        <f t="shared" si="2"/>
        <v>1045000</v>
      </c>
      <c r="P7" s="93">
        <v>0</v>
      </c>
      <c r="Q7" s="94">
        <f t="shared" si="3"/>
        <v>1045000</v>
      </c>
      <c r="R7" s="95">
        <v>1045000</v>
      </c>
      <c r="S7" s="95">
        <v>0</v>
      </c>
      <c r="T7" s="95">
        <f t="shared" si="4"/>
        <v>1045000</v>
      </c>
      <c r="U7" s="95">
        <v>0</v>
      </c>
      <c r="V7" s="96">
        <f t="shared" si="5"/>
        <v>1045000</v>
      </c>
      <c r="W7" s="97">
        <f t="shared" ref="W7:X10" si="9">H7+M7+R7</f>
        <v>2494000</v>
      </c>
      <c r="X7" s="97">
        <f t="shared" si="9"/>
        <v>0</v>
      </c>
      <c r="Y7" s="97">
        <f t="shared" si="6"/>
        <v>2494000</v>
      </c>
      <c r="Z7" s="97">
        <f t="shared" si="7"/>
        <v>0</v>
      </c>
      <c r="AA7" s="98">
        <f t="shared" si="8"/>
        <v>2494000</v>
      </c>
      <c r="AB7" s="102"/>
      <c r="AC7" s="100" t="s">
        <v>146</v>
      </c>
      <c r="AD7" s="87" t="s">
        <v>147</v>
      </c>
    </row>
    <row r="8" spans="1:30" ht="105" x14ac:dyDescent="0.25">
      <c r="A8" s="85" t="s">
        <v>148</v>
      </c>
      <c r="B8" s="103" t="s">
        <v>149</v>
      </c>
      <c r="C8" s="87" t="s">
        <v>135</v>
      </c>
      <c r="D8" s="88" t="s">
        <v>150</v>
      </c>
      <c r="E8" s="88" t="s">
        <v>151</v>
      </c>
      <c r="F8" s="89" t="s">
        <v>152</v>
      </c>
      <c r="G8" s="90"/>
      <c r="H8" s="91">
        <v>420000</v>
      </c>
      <c r="I8" s="91">
        <v>79500</v>
      </c>
      <c r="J8" s="91">
        <f t="shared" si="0"/>
        <v>499500</v>
      </c>
      <c r="K8" s="91">
        <v>0</v>
      </c>
      <c r="L8" s="92">
        <f t="shared" si="1"/>
        <v>499500</v>
      </c>
      <c r="M8" s="93">
        <v>730000</v>
      </c>
      <c r="N8" s="93">
        <v>270000</v>
      </c>
      <c r="O8" s="93">
        <f t="shared" si="2"/>
        <v>1000000</v>
      </c>
      <c r="P8" s="93">
        <v>0</v>
      </c>
      <c r="Q8" s="94">
        <f t="shared" si="3"/>
        <v>1000000</v>
      </c>
      <c r="R8" s="95">
        <v>690000</v>
      </c>
      <c r="S8" s="95">
        <v>310000</v>
      </c>
      <c r="T8" s="95">
        <f t="shared" si="4"/>
        <v>1000000</v>
      </c>
      <c r="U8" s="95">
        <v>0</v>
      </c>
      <c r="V8" s="96">
        <f t="shared" si="5"/>
        <v>1000000</v>
      </c>
      <c r="W8" s="97">
        <f t="shared" si="9"/>
        <v>1840000</v>
      </c>
      <c r="X8" s="97">
        <f t="shared" si="9"/>
        <v>659500</v>
      </c>
      <c r="Y8" s="97">
        <f t="shared" si="6"/>
        <v>2499500</v>
      </c>
      <c r="Z8" s="97">
        <f t="shared" si="7"/>
        <v>0</v>
      </c>
      <c r="AA8" s="98">
        <f t="shared" si="8"/>
        <v>2499500</v>
      </c>
      <c r="AB8" s="99" t="s">
        <v>153</v>
      </c>
      <c r="AC8" s="100" t="s">
        <v>154</v>
      </c>
      <c r="AD8" s="87" t="s">
        <v>155</v>
      </c>
    </row>
    <row r="9" spans="1:30" ht="120" x14ac:dyDescent="0.25">
      <c r="A9" s="85" t="s">
        <v>156</v>
      </c>
      <c r="B9" s="103" t="s">
        <v>157</v>
      </c>
      <c r="C9" s="87" t="s">
        <v>135</v>
      </c>
      <c r="D9" s="88" t="s">
        <v>158</v>
      </c>
      <c r="E9" s="88" t="s">
        <v>159</v>
      </c>
      <c r="F9" s="89" t="s">
        <v>160</v>
      </c>
      <c r="G9" s="90"/>
      <c r="H9" s="91">
        <v>730000</v>
      </c>
      <c r="I9" s="91">
        <v>540000</v>
      </c>
      <c r="J9" s="91">
        <f t="shared" si="0"/>
        <v>1270000</v>
      </c>
      <c r="K9" s="91">
        <v>0</v>
      </c>
      <c r="L9" s="92">
        <f t="shared" si="1"/>
        <v>1270000</v>
      </c>
      <c r="M9" s="93">
        <v>885000</v>
      </c>
      <c r="N9" s="93">
        <v>0</v>
      </c>
      <c r="O9" s="93">
        <f t="shared" si="2"/>
        <v>885000</v>
      </c>
      <c r="P9" s="93">
        <v>0</v>
      </c>
      <c r="Q9" s="94">
        <f t="shared" si="3"/>
        <v>885000</v>
      </c>
      <c r="R9" s="95">
        <v>885000</v>
      </c>
      <c r="S9" s="95">
        <v>60000</v>
      </c>
      <c r="T9" s="95">
        <f t="shared" si="4"/>
        <v>945000</v>
      </c>
      <c r="U9" s="95">
        <v>0</v>
      </c>
      <c r="V9" s="96">
        <f t="shared" si="5"/>
        <v>945000</v>
      </c>
      <c r="W9" s="97">
        <f t="shared" si="9"/>
        <v>2500000</v>
      </c>
      <c r="X9" s="97">
        <f t="shared" si="9"/>
        <v>600000</v>
      </c>
      <c r="Y9" s="97">
        <f>W9+X9</f>
        <v>3100000</v>
      </c>
      <c r="Z9" s="97">
        <f t="shared" si="7"/>
        <v>0</v>
      </c>
      <c r="AA9" s="98">
        <f t="shared" si="8"/>
        <v>3100000</v>
      </c>
      <c r="AB9" s="99" t="s">
        <v>161</v>
      </c>
      <c r="AC9" s="100" t="s">
        <v>162</v>
      </c>
      <c r="AD9" s="87" t="s">
        <v>163</v>
      </c>
    </row>
    <row r="10" spans="1:30" ht="45" hidden="1" customHeight="1" x14ac:dyDescent="0.25">
      <c r="A10" s="85"/>
      <c r="B10" s="103"/>
      <c r="C10" s="87"/>
      <c r="D10" s="88"/>
      <c r="E10" s="88"/>
      <c r="F10" s="89" t="s">
        <v>164</v>
      </c>
      <c r="G10" s="90"/>
      <c r="H10" s="91">
        <v>0</v>
      </c>
      <c r="I10" s="91">
        <v>0</v>
      </c>
      <c r="J10" s="91">
        <f t="shared" si="0"/>
        <v>0</v>
      </c>
      <c r="K10" s="91">
        <v>0</v>
      </c>
      <c r="L10" s="92">
        <f t="shared" si="1"/>
        <v>0</v>
      </c>
      <c r="M10" s="93">
        <v>0</v>
      </c>
      <c r="N10" s="93">
        <v>0</v>
      </c>
      <c r="O10" s="93">
        <f t="shared" si="2"/>
        <v>0</v>
      </c>
      <c r="P10" s="93">
        <v>0</v>
      </c>
      <c r="Q10" s="94">
        <f t="shared" si="3"/>
        <v>0</v>
      </c>
      <c r="R10" s="95">
        <v>0</v>
      </c>
      <c r="S10" s="95">
        <v>0</v>
      </c>
      <c r="T10" s="95">
        <f t="shared" si="4"/>
        <v>0</v>
      </c>
      <c r="U10" s="95">
        <v>0</v>
      </c>
      <c r="V10" s="96">
        <f t="shared" si="5"/>
        <v>0</v>
      </c>
      <c r="W10" s="97">
        <f t="shared" si="9"/>
        <v>0</v>
      </c>
      <c r="X10" s="97">
        <f t="shared" si="9"/>
        <v>0</v>
      </c>
      <c r="Y10" s="97">
        <f t="shared" si="6"/>
        <v>0</v>
      </c>
      <c r="Z10" s="97">
        <f t="shared" si="7"/>
        <v>0</v>
      </c>
      <c r="AA10" s="98">
        <f t="shared" si="8"/>
        <v>0</v>
      </c>
      <c r="AB10" s="99" t="s">
        <v>165</v>
      </c>
      <c r="AC10" s="87"/>
      <c r="AD10" s="87"/>
    </row>
    <row r="11" spans="1:30" ht="105" x14ac:dyDescent="0.25">
      <c r="A11" s="85" t="s">
        <v>166</v>
      </c>
      <c r="B11" s="103" t="s">
        <v>87</v>
      </c>
      <c r="C11" s="87" t="s">
        <v>135</v>
      </c>
      <c r="D11" s="104" t="s">
        <v>167</v>
      </c>
      <c r="E11" s="104" t="s">
        <v>97</v>
      </c>
      <c r="F11" s="89"/>
      <c r="G11" s="105"/>
      <c r="H11" s="91">
        <v>723000</v>
      </c>
      <c r="I11" s="91">
        <v>0</v>
      </c>
      <c r="J11" s="91">
        <f>H11+I11</f>
        <v>723000</v>
      </c>
      <c r="K11" s="91">
        <v>0</v>
      </c>
      <c r="L11" s="92">
        <f>K11+J11</f>
        <v>723000</v>
      </c>
      <c r="M11" s="93">
        <v>723000</v>
      </c>
      <c r="N11" s="93">
        <v>50000</v>
      </c>
      <c r="O11" s="93">
        <f>N11+M11</f>
        <v>773000</v>
      </c>
      <c r="P11" s="93">
        <v>2500000</v>
      </c>
      <c r="Q11" s="94">
        <f>P11+O11</f>
        <v>3273000</v>
      </c>
      <c r="R11" s="95">
        <v>723000</v>
      </c>
      <c r="S11" s="95">
        <v>50000</v>
      </c>
      <c r="T11" s="95">
        <f>R11+S11</f>
        <v>773000</v>
      </c>
      <c r="U11" s="95">
        <v>0</v>
      </c>
      <c r="V11" s="96">
        <f>U11+T11</f>
        <v>773000</v>
      </c>
      <c r="W11" s="97">
        <f>H11+M11+R11</f>
        <v>2169000</v>
      </c>
      <c r="X11" s="97">
        <f>I11+N11+S11</f>
        <v>100000</v>
      </c>
      <c r="Y11" s="97">
        <f>W11+X11</f>
        <v>2269000</v>
      </c>
      <c r="Z11" s="97">
        <f>P11+K11+U11</f>
        <v>2500000</v>
      </c>
      <c r="AA11" s="98">
        <f>Y11+Z11</f>
        <v>4769000</v>
      </c>
      <c r="AB11" s="99"/>
      <c r="AC11" s="100" t="s">
        <v>168</v>
      </c>
      <c r="AD11" s="87" t="s">
        <v>169</v>
      </c>
    </row>
    <row r="12" spans="1:30" x14ac:dyDescent="0.25">
      <c r="B12" s="106" t="s">
        <v>85</v>
      </c>
      <c r="C12" s="107"/>
      <c r="D12" s="107"/>
      <c r="E12" s="107"/>
      <c r="F12" s="108"/>
      <c r="G12" s="109"/>
      <c r="H12" s="110">
        <f>SUBTOTAL(109,Tabulka1[NIV osobní náklady
2025])</f>
        <v>2471466</v>
      </c>
      <c r="I12" s="110">
        <f>SUBTOTAL(109,Tabulka1[NIV ostatní náklady
2025])</f>
        <v>627000</v>
      </c>
      <c r="J12" s="110">
        <f>SUBTOTAL(109,Tabulka1[NIV náklady celkem 2025])</f>
        <v>3098466</v>
      </c>
      <c r="K12" s="110">
        <f>SUBTOTAL(109,Tabulka1[INV náklady
2025])</f>
        <v>0</v>
      </c>
      <c r="L12" s="111">
        <f>SUBTOTAL(109,Tabulka1[Náklady celkem 2025])</f>
        <v>3098466</v>
      </c>
      <c r="M12" s="112">
        <f>SUBTOTAL(109,Tabulka1[NIV osobní náklady
2026])</f>
        <v>3701961</v>
      </c>
      <c r="N12" s="112">
        <f>SUBTOTAL(109,Tabulka1[NIV ostatní náklady
2026])</f>
        <v>358500</v>
      </c>
      <c r="O12" s="112">
        <f>SUBTOTAL(109,Tabulka1[NIV náklady celkem 2026])</f>
        <v>4060461</v>
      </c>
      <c r="P12" s="112">
        <f>SUBTOTAL(109,Tabulka1[INV náklady
2026])</f>
        <v>2850000</v>
      </c>
      <c r="Q12" s="113">
        <f>SUBTOTAL(109,Tabulka1[Náklady celkem 2026])</f>
        <v>6910461</v>
      </c>
      <c r="R12" s="114">
        <f>SUBTOTAL(109,Tabulka1[NIV osobní náklady
2027])</f>
        <v>4400303</v>
      </c>
      <c r="S12" s="114">
        <f>SUBTOTAL(109,Tabulka1[NIV ostatní náklady
2027])</f>
        <v>590270</v>
      </c>
      <c r="T12" s="114">
        <f>SUBTOTAL(109,Tabulka1[NIV náklady celkem 2027])</f>
        <v>4990573</v>
      </c>
      <c r="U12" s="114">
        <f>SUBTOTAL(109,Tabulka1[INV náklady
2027])</f>
        <v>0</v>
      </c>
      <c r="V12" s="115">
        <f>SUBTOTAL(109,Tabulka1[Náklady celkem 2027])</f>
        <v>4990573</v>
      </c>
      <c r="W12" s="116">
        <f>SUBTOTAL(109,Tabulka1[NIV osobní náklady
25-27])</f>
        <v>10573730</v>
      </c>
      <c r="X12" s="116">
        <f>SUBTOTAL(109,Tabulka1[NIV ostatní náklady
25-27])</f>
        <v>1575770</v>
      </c>
      <c r="Y12" s="116">
        <f>SUBTOTAL(109,Tabulka1[NIV náklady celkem 25-27])</f>
        <v>12149500</v>
      </c>
      <c r="Z12" s="116">
        <f>SUBTOTAL(109,Tabulka1[INV náklady
25-27])</f>
        <v>2850000</v>
      </c>
      <c r="AA12" s="117">
        <f>SUBTOTAL(109,Tabulka1[Náklady celkem 25-27])</f>
        <v>14999500</v>
      </c>
      <c r="AB12" s="118"/>
      <c r="AC12" s="119"/>
    </row>
    <row r="13" spans="1:30" x14ac:dyDescent="0.25">
      <c r="B13" s="120"/>
      <c r="C13" s="121"/>
      <c r="D13" s="120"/>
      <c r="E13" s="121"/>
      <c r="F13" s="120"/>
      <c r="G13" s="121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</row>
    <row r="14" spans="1:30" hidden="1" x14ac:dyDescent="0.25">
      <c r="B14" s="120"/>
      <c r="C14" s="121"/>
      <c r="D14" s="120"/>
      <c r="E14" s="121"/>
      <c r="F14" s="120"/>
      <c r="G14" s="121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</row>
    <row r="15" spans="1:30" hidden="1" x14ac:dyDescent="0.25">
      <c r="B15" s="120"/>
      <c r="C15" s="121"/>
      <c r="D15" s="120"/>
      <c r="E15" s="121"/>
      <c r="F15" s="120"/>
      <c r="G15" s="121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</row>
    <row r="16" spans="1:30" hidden="1" x14ac:dyDescent="0.25">
      <c r="B16" s="120"/>
      <c r="C16" s="121"/>
      <c r="D16" s="120"/>
      <c r="E16" s="121"/>
      <c r="F16" s="120"/>
      <c r="G16" s="121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</row>
    <row r="17" spans="2:29" hidden="1" x14ac:dyDescent="0.25">
      <c r="B17" s="120"/>
      <c r="C17" s="121"/>
      <c r="D17" s="120"/>
      <c r="E17" s="121"/>
      <c r="F17" s="120"/>
      <c r="G17" s="121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</row>
    <row r="18" spans="2:29" hidden="1" x14ac:dyDescent="0.25">
      <c r="B18" s="120"/>
      <c r="C18" s="121"/>
      <c r="D18" s="120"/>
      <c r="E18" s="121"/>
      <c r="F18" s="120"/>
      <c r="G18" s="121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</row>
    <row r="37" spans="8:8" x14ac:dyDescent="0.25">
      <c r="H37" s="122"/>
    </row>
    <row r="38" spans="8:8" x14ac:dyDescent="0.25">
      <c r="H38" s="122"/>
    </row>
  </sheetData>
  <sheetProtection algorithmName="SHA-512" hashValue="eRIOr+M0rSIVOpS2NwavjIQkrpk8jlH6PKbJtSXqnMwp8A+NvEtZ9d+Oeu058n9Bw2WbJ71DwAc1QtiAKPF3kA==" saltValue="N24PWRUo1s/cpKKJm/t5Ug==" spinCount="100000" sheet="1" objects="1" scenarios="1"/>
  <mergeCells count="3">
    <mergeCell ref="B1:AA1"/>
    <mergeCell ref="B4:F4"/>
    <mergeCell ref="H4:AA4"/>
  </mergeCells>
  <conditionalFormatting sqref="B6:B11">
    <cfRule type="containsText" dxfId="21" priority="2" operator="containsText" text="ZF">
      <formula>NOT(ISERROR(SEARCH("ZF",B6)))</formula>
    </cfRule>
    <cfRule type="containsText" dxfId="20" priority="3" operator="containsText" text="ZSF">
      <formula>NOT(ISERROR(SEARCH("ZSF",B6)))</formula>
    </cfRule>
    <cfRule type="containsText" dxfId="19" priority="4" operator="containsText" text="TF">
      <formula>NOT(ISERROR(SEARCH("TF",B6)))</formula>
    </cfRule>
    <cfRule type="containsText" dxfId="18" priority="5" operator="containsText" text="FROV">
      <formula>NOT(ISERROR(SEARCH("FROV",B6)))</formula>
    </cfRule>
    <cfRule type="containsText" dxfId="17" priority="6" operator="containsText" text="PřF">
      <formula>NOT(ISERROR(SEARCH("PřF",B6)))</formula>
    </cfRule>
    <cfRule type="containsText" dxfId="16" priority="7" operator="containsText" text="PF">
      <formula>NOT(ISERROR(SEARCH("PF",B6)))</formula>
    </cfRule>
    <cfRule type="containsText" dxfId="15" priority="8" operator="containsText" text="FF">
      <formula>NOT(ISERROR(SEARCH("FF",B6)))</formula>
    </cfRule>
    <cfRule type="containsText" dxfId="14" priority="9" operator="containsText" text="EF">
      <formula>NOT(ISERROR(SEARCH("EF",B6)))</formula>
    </cfRule>
    <cfRule type="containsText" dxfId="13" priority="10" operator="containsText" text="CIT">
      <formula>NOT(ISERROR(SEARCH("CIT",B6)))</formula>
    </cfRule>
    <cfRule type="containsText" dxfId="12" priority="11" operator="containsText" text="REK">
      <formula>NOT(ISERROR(SEARCH("REK",B6)))</formula>
    </cfRule>
  </conditionalFormatting>
  <conditionalFormatting sqref="B11">
    <cfRule type="containsText" dxfId="11" priority="1" operator="containsText" text="FZT">
      <formula>NOT(ISERROR(SEARCH("FZT",B11)))</formula>
    </cfRule>
  </conditionalFormatting>
  <hyperlinks>
    <hyperlink ref="F6" r:id="rId1" xr:uid="{3AC8D8F9-D5F6-422C-A732-77B3975C8F45}"/>
    <hyperlink ref="F7" r:id="rId2" xr:uid="{83E11E0B-4512-44F5-8037-DD07C482B4FC}"/>
    <hyperlink ref="F8" r:id="rId3" display="mailto:llusticky@jcu.cz" xr:uid="{72E68658-836C-41BF-B0CF-66786541D24A}"/>
    <hyperlink ref="F9" r:id="rId4" display="mailto:prorrozv@jcu.cz" xr:uid="{87A1B438-9EBF-4A6E-BFC2-CA8134CF47FC}"/>
    <hyperlink ref="F10" r:id="rId5" xr:uid="{74304327-E798-4584-8EBC-CF88574786C2}"/>
  </hyperlinks>
  <pageMargins left="0.70866141732283472" right="0.70866141732283472" top="0.78740157480314965" bottom="0.78740157480314965" header="0.31496062992125984" footer="0.31496062992125984"/>
  <pageSetup paperSize="9" scale="37" orientation="landscape" r:id="rId6"/>
  <headerFooter>
    <oddFooter xml:space="preserve">&amp;L&amp;P
</oddFooter>
  </headerFooter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E32D-FE61-43F3-B840-C0C05C45FFB9}">
  <sheetPr codeName="List3"/>
  <dimension ref="A1:G6"/>
  <sheetViews>
    <sheetView workbookViewId="0">
      <selection activeCell="B29" sqref="B29"/>
    </sheetView>
  </sheetViews>
  <sheetFormatPr defaultRowHeight="12.75" x14ac:dyDescent="0.2"/>
  <cols>
    <col min="1" max="1" width="12.5703125" customWidth="1"/>
    <col min="2" max="2" width="95.28515625" customWidth="1"/>
    <col min="3" max="3" width="18.7109375" customWidth="1"/>
    <col min="4" max="4" width="38.140625" customWidth="1"/>
    <col min="5" max="5" width="13.42578125" customWidth="1"/>
    <col min="6" max="6" width="59" customWidth="1"/>
    <col min="7" max="7" width="12.85546875" customWidth="1"/>
  </cols>
  <sheetData>
    <row r="1" spans="1:7" ht="15" x14ac:dyDescent="0.25">
      <c r="A1" s="49" t="s">
        <v>69</v>
      </c>
      <c r="B1" t="s">
        <v>89</v>
      </c>
      <c r="C1" t="s">
        <v>90</v>
      </c>
      <c r="D1" t="s">
        <v>89</v>
      </c>
      <c r="E1" t="s">
        <v>90</v>
      </c>
      <c r="F1" t="s">
        <v>89</v>
      </c>
      <c r="G1" t="s">
        <v>90</v>
      </c>
    </row>
    <row r="2" spans="1:7" ht="16.5" x14ac:dyDescent="0.2">
      <c r="A2" s="74">
        <v>1</v>
      </c>
    </row>
    <row r="3" spans="1:7" ht="16.5" x14ac:dyDescent="0.2">
      <c r="A3" s="74">
        <v>2</v>
      </c>
      <c r="C3" s="67"/>
      <c r="E3" s="67"/>
    </row>
    <row r="4" spans="1:7" ht="16.5" x14ac:dyDescent="0.2">
      <c r="A4" s="74">
        <v>3</v>
      </c>
    </row>
    <row r="5" spans="1:7" ht="16.5" x14ac:dyDescent="0.25">
      <c r="A5" s="74">
        <v>4</v>
      </c>
      <c r="C5" s="76"/>
      <c r="D5" s="72"/>
      <c r="E5" s="67"/>
    </row>
    <row r="6" spans="1:7" ht="16.5" x14ac:dyDescent="0.2">
      <c r="A6" s="74">
        <v>5</v>
      </c>
    </row>
  </sheetData>
  <sheetProtection algorithmName="SHA-512" hashValue="nx3x6S7VmDpCBUzSWcmdtsazm8MSg2+ClSYS96Bpkuz7kCFVP1aOVy5K1zwZvOnJAOCPxyNHi2GvXTzmVt54yw==" saltValue="ikqA47DFJu5xaufEJeNXuA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D472"/>
  <sheetViews>
    <sheetView workbookViewId="0">
      <selection activeCell="J22" sqref="J22"/>
    </sheetView>
  </sheetViews>
  <sheetFormatPr defaultColWidth="10.28515625" defaultRowHeight="12.75" x14ac:dyDescent="0.2"/>
  <cols>
    <col min="1" max="1" width="8.85546875" bestFit="1" customWidth="1"/>
    <col min="2" max="2" width="10.28515625" customWidth="1"/>
    <col min="3" max="3" width="52" customWidth="1"/>
    <col min="4" max="4" width="24.5703125" customWidth="1"/>
    <col min="5" max="5" width="20.7109375" customWidth="1"/>
    <col min="6" max="6" width="26.5703125" customWidth="1"/>
    <col min="7" max="7" width="13.42578125" style="45" customWidth="1"/>
    <col min="8" max="8" width="12.85546875" style="45" customWidth="1"/>
    <col min="9" max="9" width="13.140625" style="45" customWidth="1"/>
    <col min="10" max="10" width="10.28515625" style="45" customWidth="1"/>
    <col min="11" max="11" width="13.5703125" style="45" customWidth="1"/>
    <col min="12" max="12" width="15.7109375" style="45" bestFit="1" customWidth="1"/>
    <col min="13" max="13" width="10.28515625" style="41" customWidth="1"/>
    <col min="14" max="15" width="10.28515625" style="45" customWidth="1"/>
    <col min="16" max="16" width="20" style="45" bestFit="1" customWidth="1"/>
    <col min="17" max="18" width="10.28515625" style="45" customWidth="1"/>
    <col min="19" max="19" width="15.28515625" style="45" customWidth="1"/>
    <col min="20" max="29" width="10.28515625" style="45" customWidth="1"/>
    <col min="30" max="30" width="10.28515625" customWidth="1"/>
    <col min="31" max="31" width="11.28515625" customWidth="1"/>
    <col min="32" max="32" width="10.28515625" customWidth="1"/>
  </cols>
  <sheetData>
    <row r="1" spans="1:30" s="41" customFormat="1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L1" s="41">
        <v>13</v>
      </c>
      <c r="M1" s="41">
        <v>14</v>
      </c>
      <c r="N1" s="41">
        <v>15</v>
      </c>
      <c r="O1" s="41">
        <v>16</v>
      </c>
      <c r="P1" s="41">
        <v>17</v>
      </c>
      <c r="Q1" s="41">
        <v>18</v>
      </c>
      <c r="R1" s="41">
        <v>19</v>
      </c>
      <c r="S1" s="41">
        <v>20</v>
      </c>
      <c r="T1" s="41">
        <v>21</v>
      </c>
      <c r="U1" s="41">
        <v>22</v>
      </c>
      <c r="V1" s="41">
        <v>23</v>
      </c>
      <c r="W1" s="41">
        <v>24</v>
      </c>
      <c r="X1" s="41">
        <v>25</v>
      </c>
      <c r="Y1" s="41">
        <v>26</v>
      </c>
      <c r="Z1" s="41">
        <v>27</v>
      </c>
      <c r="AA1" s="41">
        <v>28</v>
      </c>
      <c r="AB1" s="41">
        <v>29</v>
      </c>
      <c r="AD1" s="41">
        <v>31</v>
      </c>
    </row>
    <row r="2" spans="1:30" s="41" customFormat="1" x14ac:dyDescent="0.2">
      <c r="B2" s="42" t="s">
        <v>62</v>
      </c>
      <c r="C2" s="42" t="s">
        <v>62</v>
      </c>
      <c r="D2" s="42"/>
      <c r="E2" s="42"/>
      <c r="F2" s="42"/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</row>
    <row r="3" spans="1:30" s="43" customFormat="1" x14ac:dyDescent="0.2">
      <c r="A3" s="43" t="s">
        <v>29</v>
      </c>
      <c r="B3" s="43" t="s">
        <v>24</v>
      </c>
      <c r="C3" s="43" t="s">
        <v>25</v>
      </c>
      <c r="D3" s="44" t="s">
        <v>63</v>
      </c>
      <c r="E3" s="44"/>
      <c r="F3" s="44" t="s">
        <v>172</v>
      </c>
      <c r="G3" s="43" t="s">
        <v>53</v>
      </c>
      <c r="H3" s="43" t="s">
        <v>54</v>
      </c>
      <c r="I3" s="46" t="s">
        <v>26</v>
      </c>
      <c r="J3" s="46" t="s">
        <v>27</v>
      </c>
      <c r="K3" s="46" t="s">
        <v>28</v>
      </c>
      <c r="L3" s="43" t="s">
        <v>35</v>
      </c>
      <c r="M3" s="43" t="s">
        <v>36</v>
      </c>
      <c r="N3" s="43" t="s">
        <v>24</v>
      </c>
      <c r="O3" s="43" t="s">
        <v>25</v>
      </c>
      <c r="P3" s="43" t="s">
        <v>37</v>
      </c>
      <c r="Q3" s="43" t="s">
        <v>19</v>
      </c>
      <c r="R3" s="43" t="s">
        <v>38</v>
      </c>
      <c r="S3" s="43" t="s">
        <v>21</v>
      </c>
      <c r="T3" s="43" t="s">
        <v>20</v>
      </c>
      <c r="U3" s="43" t="s">
        <v>39</v>
      </c>
      <c r="V3" s="43" t="s">
        <v>40</v>
      </c>
      <c r="W3" s="43" t="s">
        <v>30</v>
      </c>
      <c r="X3" s="43" t="s">
        <v>31</v>
      </c>
      <c r="Y3" s="43" t="s">
        <v>32</v>
      </c>
      <c r="Z3" s="43" t="s">
        <v>33</v>
      </c>
      <c r="AA3" s="43" t="s">
        <v>34</v>
      </c>
      <c r="AB3" s="43" t="s">
        <v>41</v>
      </c>
    </row>
    <row r="4" spans="1:30" ht="39" customHeight="1" x14ac:dyDescent="0.25">
      <c r="A4" s="75">
        <v>1</v>
      </c>
      <c r="B4" s="123" t="s">
        <v>61</v>
      </c>
      <c r="C4" s="124" t="s">
        <v>136</v>
      </c>
      <c r="D4" s="124" t="s">
        <v>137</v>
      </c>
      <c r="E4" s="124" t="s">
        <v>173</v>
      </c>
      <c r="F4" s="124" t="s">
        <v>79</v>
      </c>
      <c r="G4" s="128">
        <v>194466</v>
      </c>
      <c r="H4" s="128">
        <v>7500</v>
      </c>
      <c r="I4" s="128">
        <f>G4+H4</f>
        <v>201966</v>
      </c>
      <c r="J4" s="130">
        <v>0</v>
      </c>
      <c r="K4" s="131">
        <f>J4+I4</f>
        <v>201966</v>
      </c>
      <c r="L4" s="132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8"/>
    </row>
    <row r="5" spans="1:30" ht="30.75" customHeight="1" x14ac:dyDescent="0.25">
      <c r="A5" s="75">
        <v>2</v>
      </c>
      <c r="B5" s="126" t="s">
        <v>60</v>
      </c>
      <c r="C5" s="124" t="s">
        <v>143</v>
      </c>
      <c r="D5" s="124" t="s">
        <v>144</v>
      </c>
      <c r="E5" s="124" t="s">
        <v>174</v>
      </c>
      <c r="F5" s="124" t="s">
        <v>79</v>
      </c>
      <c r="G5" s="128">
        <v>404000</v>
      </c>
      <c r="H5" s="128">
        <v>0</v>
      </c>
      <c r="I5" s="128">
        <f t="shared" ref="I5:I8" si="0">G5+H5</f>
        <v>404000</v>
      </c>
      <c r="J5" s="130">
        <v>0</v>
      </c>
      <c r="K5" s="131">
        <f t="shared" ref="K5:K8" si="1">J5+I5</f>
        <v>404000</v>
      </c>
      <c r="L5" s="132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8"/>
    </row>
    <row r="6" spans="1:30" ht="30.75" customHeight="1" x14ac:dyDescent="0.25">
      <c r="A6" s="75">
        <v>3</v>
      </c>
      <c r="B6" s="125" t="s">
        <v>149</v>
      </c>
      <c r="C6" s="124" t="s">
        <v>150</v>
      </c>
      <c r="D6" s="124" t="s">
        <v>151</v>
      </c>
      <c r="E6" s="124" t="s">
        <v>175</v>
      </c>
      <c r="F6" s="124" t="s">
        <v>79</v>
      </c>
      <c r="G6" s="128">
        <v>420000</v>
      </c>
      <c r="H6" s="128">
        <v>79500</v>
      </c>
      <c r="I6" s="128">
        <f t="shared" si="0"/>
        <v>499500</v>
      </c>
      <c r="J6" s="130">
        <v>0</v>
      </c>
      <c r="K6" s="131">
        <f t="shared" si="1"/>
        <v>499500</v>
      </c>
      <c r="L6" s="132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8"/>
    </row>
    <row r="7" spans="1:30" ht="27.75" customHeight="1" x14ac:dyDescent="0.25">
      <c r="A7" s="75">
        <v>4</v>
      </c>
      <c r="B7" s="125" t="s">
        <v>157</v>
      </c>
      <c r="C7" s="124" t="s">
        <v>158</v>
      </c>
      <c r="D7" s="124" t="s">
        <v>159</v>
      </c>
      <c r="E7" s="124" t="s">
        <v>176</v>
      </c>
      <c r="F7" s="124" t="s">
        <v>79</v>
      </c>
      <c r="G7" s="128">
        <v>730000</v>
      </c>
      <c r="H7" s="128">
        <v>540000</v>
      </c>
      <c r="I7" s="128">
        <f t="shared" si="0"/>
        <v>1270000</v>
      </c>
      <c r="J7" s="130">
        <v>0</v>
      </c>
      <c r="K7" s="131">
        <f t="shared" si="1"/>
        <v>1270000</v>
      </c>
      <c r="L7" s="132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8"/>
    </row>
    <row r="8" spans="1:30" ht="38.25" customHeight="1" x14ac:dyDescent="0.25">
      <c r="A8" s="75">
        <v>5</v>
      </c>
      <c r="B8" s="125" t="s">
        <v>87</v>
      </c>
      <c r="C8" s="124" t="s">
        <v>167</v>
      </c>
      <c r="D8" s="124" t="s">
        <v>97</v>
      </c>
      <c r="E8" s="124" t="s">
        <v>88</v>
      </c>
      <c r="F8" s="124" t="s">
        <v>79</v>
      </c>
      <c r="G8" s="128">
        <v>723000</v>
      </c>
      <c r="H8" s="128">
        <v>0</v>
      </c>
      <c r="I8" s="128">
        <f t="shared" si="0"/>
        <v>723000</v>
      </c>
      <c r="J8" s="130">
        <v>0</v>
      </c>
      <c r="K8" s="131">
        <f t="shared" si="1"/>
        <v>723000</v>
      </c>
      <c r="L8" s="132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8"/>
    </row>
    <row r="9" spans="1:30" ht="13.5" x14ac:dyDescent="0.25">
      <c r="G9" s="129">
        <f>SUM(G4:G8)</f>
        <v>2471466</v>
      </c>
      <c r="H9" s="129">
        <f>SUM(H4:H8)</f>
        <v>627000</v>
      </c>
      <c r="I9" s="129">
        <f>SUM(I4:I8)</f>
        <v>3098466</v>
      </c>
      <c r="J9" s="129">
        <f t="shared" ref="J9:K9" si="2">SUM(J4:J8)</f>
        <v>0</v>
      </c>
      <c r="K9" s="129">
        <f t="shared" si="2"/>
        <v>3098466</v>
      </c>
      <c r="L9" s="133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30" x14ac:dyDescent="0.2">
      <c r="G10" s="127"/>
      <c r="H10" s="127"/>
      <c r="I10" s="127"/>
      <c r="J10" s="127"/>
      <c r="K10" s="127"/>
      <c r="L10" s="12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30" x14ac:dyDescent="0.2">
      <c r="G11" s="127"/>
      <c r="H11" s="127"/>
      <c r="I11" s="127"/>
      <c r="J11" s="127"/>
      <c r="K11" s="127"/>
      <c r="L11" s="12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30" x14ac:dyDescent="0.2"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30" x14ac:dyDescent="0.2"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30" x14ac:dyDescent="0.2"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30" x14ac:dyDescent="0.2"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30" x14ac:dyDescent="0.2"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9:27" customFormat="1" x14ac:dyDescent="0.2"/>
    <row r="18" spans="9:27" customFormat="1" x14ac:dyDescent="0.2"/>
    <row r="19" spans="9:27" customFormat="1" x14ac:dyDescent="0.2"/>
    <row r="20" spans="9:27" customFormat="1" x14ac:dyDescent="0.2"/>
    <row r="21" spans="9:27" customFormat="1" x14ac:dyDescent="0.2"/>
    <row r="22" spans="9:27" s="23" customFormat="1" x14ac:dyDescent="0.2">
      <c r="I22" s="24"/>
      <c r="J22" s="24"/>
      <c r="K22" s="24"/>
      <c r="W22" s="24"/>
      <c r="X22" s="24"/>
      <c r="Y22" s="24"/>
      <c r="Z22" s="24"/>
      <c r="AA22" s="24"/>
    </row>
    <row r="23" spans="9:27" customFormat="1" x14ac:dyDescent="0.2"/>
    <row r="24" spans="9:27" customFormat="1" x14ac:dyDescent="0.2"/>
    <row r="25" spans="9:27" customFormat="1" x14ac:dyDescent="0.2"/>
    <row r="26" spans="9:27" customFormat="1" x14ac:dyDescent="0.2"/>
    <row r="27" spans="9:27" customFormat="1" x14ac:dyDescent="0.2"/>
    <row r="28" spans="9:27" customFormat="1" x14ac:dyDescent="0.2"/>
    <row r="29" spans="9:27" customFormat="1" x14ac:dyDescent="0.2"/>
    <row r="30" spans="9:27" customFormat="1" x14ac:dyDescent="0.2"/>
    <row r="31" spans="9:27" customFormat="1" x14ac:dyDescent="0.2"/>
    <row r="32" spans="9:27" customFormat="1" x14ac:dyDescent="0.2"/>
    <row r="33" spans="9:27" customFormat="1" x14ac:dyDescent="0.2"/>
    <row r="34" spans="9:27" customFormat="1" x14ac:dyDescent="0.2"/>
    <row r="35" spans="9:27" customFormat="1" x14ac:dyDescent="0.2"/>
    <row r="36" spans="9:27" customFormat="1" x14ac:dyDescent="0.2"/>
    <row r="37" spans="9:27" customFormat="1" x14ac:dyDescent="0.2"/>
    <row r="38" spans="9:27" customFormat="1" x14ac:dyDescent="0.2"/>
    <row r="39" spans="9:27" customFormat="1" x14ac:dyDescent="0.2"/>
    <row r="40" spans="9:27" customFormat="1" x14ac:dyDescent="0.2"/>
    <row r="41" spans="9:27" customFormat="1" x14ac:dyDescent="0.2"/>
    <row r="42" spans="9:27" customFormat="1" x14ac:dyDescent="0.2"/>
    <row r="43" spans="9:27" customFormat="1" x14ac:dyDescent="0.2"/>
    <row r="44" spans="9:27" customFormat="1" x14ac:dyDescent="0.2"/>
    <row r="45" spans="9:27" customFormat="1" x14ac:dyDescent="0.2"/>
    <row r="46" spans="9:27" customFormat="1" x14ac:dyDescent="0.2"/>
    <row r="47" spans="9:27" customFormat="1" x14ac:dyDescent="0.2"/>
    <row r="48" spans="9:27" s="23" customFormat="1" x14ac:dyDescent="0.2">
      <c r="I48" s="24"/>
      <c r="J48" s="24"/>
      <c r="K48" s="24"/>
      <c r="W48" s="24"/>
      <c r="X48" s="24"/>
      <c r="Y48" s="24"/>
      <c r="Z48" s="24"/>
      <c r="AA48" s="24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</sheetData>
  <sheetProtection algorithmName="SHA-512" hashValue="fqrW5mn9/0lvBybgS9v1TubV6glSApFU70rOp94ITn6NNPzPQgLB9+7Lm18hDtvmg6huB+IPxjomM5jlOaJN/A==" saltValue="i5WRmFszZPtyIw8dfdHuZA==" spinCount="100000" sheet="1" selectLockedCells="1" selectUnlockedCells="1"/>
  <conditionalFormatting sqref="B4:B8">
    <cfRule type="containsText" dxfId="10" priority="2" operator="containsText" text="ZF">
      <formula>NOT(ISERROR(SEARCH("ZF",B4)))</formula>
    </cfRule>
    <cfRule type="containsText" dxfId="9" priority="3" operator="containsText" text="ZSF">
      <formula>NOT(ISERROR(SEARCH("ZSF",B4)))</formula>
    </cfRule>
    <cfRule type="containsText" dxfId="8" priority="4" operator="containsText" text="TF">
      <formula>NOT(ISERROR(SEARCH("TF",B4)))</formula>
    </cfRule>
    <cfRule type="containsText" dxfId="7" priority="5" operator="containsText" text="FROV">
      <formula>NOT(ISERROR(SEARCH("FROV",B4)))</formula>
    </cfRule>
    <cfRule type="containsText" dxfId="6" priority="6" operator="containsText" text="PřF">
      <formula>NOT(ISERROR(SEARCH("PřF",B4)))</formula>
    </cfRule>
    <cfRule type="containsText" dxfId="5" priority="7" operator="containsText" text="PF">
      <formula>NOT(ISERROR(SEARCH("PF",B4)))</formula>
    </cfRule>
    <cfRule type="containsText" dxfId="4" priority="8" operator="containsText" text="FF">
      <formula>NOT(ISERROR(SEARCH("FF",B4)))</formula>
    </cfRule>
    <cfRule type="containsText" dxfId="3" priority="9" operator="containsText" text="EF">
      <formula>NOT(ISERROR(SEARCH("EF",B4)))</formula>
    </cfRule>
    <cfRule type="containsText" dxfId="2" priority="10" operator="containsText" text="CIT">
      <formula>NOT(ISERROR(SEARCH("CIT",B4)))</formula>
    </cfRule>
    <cfRule type="containsText" dxfId="1" priority="11" operator="containsText" text="REK">
      <formula>NOT(ISERROR(SEARCH("REK",B4)))</formula>
    </cfRule>
  </conditionalFormatting>
  <conditionalFormatting sqref="B8">
    <cfRule type="containsText" dxfId="0" priority="1" operator="containsText" text="FZT">
      <formula>NOT(ISERROR(SEARCH("FZT",B8)))</formula>
    </cfRule>
  </conditionalFormatting>
  <hyperlinks>
    <hyperlink ref="E4" r:id="rId1" display="mailto:lmichalcova@zsf.jcu.cz" xr:uid="{AE4C9F61-B7D2-4067-84EF-48015E66588B}"/>
  </hyperlink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I6"/>
  <sheetViews>
    <sheetView workbookViewId="0">
      <selection activeCell="C18" sqref="B18:C18"/>
    </sheetView>
  </sheetViews>
  <sheetFormatPr defaultRowHeight="15" x14ac:dyDescent="0.25"/>
  <cols>
    <col min="1" max="1" width="9" style="50" customWidth="1"/>
    <col min="2" max="2" width="71" style="50" customWidth="1"/>
    <col min="3" max="3" width="47" style="50" customWidth="1"/>
    <col min="4" max="4" width="62.140625" style="50" customWidth="1"/>
    <col min="5" max="5" width="28.7109375" style="50" customWidth="1"/>
    <col min="6" max="6" width="33.7109375" style="50" customWidth="1"/>
    <col min="7" max="7" width="18.42578125" style="50" customWidth="1"/>
    <col min="8" max="8" width="11.5703125" style="50" customWidth="1"/>
    <col min="9" max="9" width="14.28515625" style="50" customWidth="1"/>
    <col min="10" max="10" width="6.5703125" style="50" customWidth="1"/>
    <col min="11" max="28" width="50.7109375" style="50" customWidth="1"/>
    <col min="29" max="16384" width="9.140625" style="50"/>
  </cols>
  <sheetData>
    <row r="1" spans="1:9" s="49" customFormat="1" x14ac:dyDescent="0.25">
      <c r="A1" s="49" t="s">
        <v>69</v>
      </c>
      <c r="B1" s="49" t="s">
        <v>72</v>
      </c>
      <c r="C1" s="49" t="s">
        <v>73</v>
      </c>
      <c r="D1" s="49" t="s">
        <v>74</v>
      </c>
      <c r="E1" s="49" t="s">
        <v>75</v>
      </c>
      <c r="F1" s="49" t="s">
        <v>76</v>
      </c>
      <c r="G1" s="49" t="s">
        <v>77</v>
      </c>
      <c r="H1" s="49" t="s">
        <v>78</v>
      </c>
      <c r="I1" s="49" t="s">
        <v>86</v>
      </c>
    </row>
    <row r="2" spans="1:9" ht="30" customHeight="1" x14ac:dyDescent="0.25">
      <c r="A2" s="73">
        <v>1</v>
      </c>
      <c r="B2" s="60" t="s">
        <v>179</v>
      </c>
      <c r="C2" s="60" t="s">
        <v>180</v>
      </c>
      <c r="D2" s="52"/>
      <c r="E2" s="51"/>
      <c r="F2" s="51"/>
      <c r="G2" s="51"/>
    </row>
    <row r="3" spans="1:9" ht="30" customHeight="1" x14ac:dyDescent="0.25">
      <c r="A3" s="73">
        <v>2</v>
      </c>
      <c r="B3" s="61" t="s">
        <v>179</v>
      </c>
      <c r="C3" s="61"/>
      <c r="D3" s="61"/>
    </row>
    <row r="4" spans="1:9" ht="30" customHeight="1" x14ac:dyDescent="0.25">
      <c r="A4" s="73">
        <v>3</v>
      </c>
      <c r="B4" s="61" t="s">
        <v>179</v>
      </c>
      <c r="C4" s="60"/>
      <c r="D4" s="60"/>
      <c r="E4" s="60"/>
      <c r="F4" s="60"/>
    </row>
    <row r="5" spans="1:9" ht="30" customHeight="1" x14ac:dyDescent="0.25">
      <c r="A5" s="73">
        <v>4</v>
      </c>
      <c r="B5" s="60" t="s">
        <v>179</v>
      </c>
      <c r="C5" s="60"/>
      <c r="D5" s="53"/>
    </row>
    <row r="6" spans="1:9" ht="30" customHeight="1" x14ac:dyDescent="0.25">
      <c r="A6" s="73">
        <v>5</v>
      </c>
      <c r="B6" s="60" t="s">
        <v>179</v>
      </c>
      <c r="C6" s="60"/>
      <c r="D6" s="60"/>
      <c r="E6" s="60"/>
    </row>
  </sheetData>
  <sheetProtection algorithmName="SHA-512" hashValue="FOe9iYoq0dqEZhDCaurjrzSiRyy3GplKduJkq/9ppFl5GvhfKbRnc3KM0n1J/wedIiDIwft82/9duEQ+IlCr0A==" saltValue="mESgJ45ONlRD59TXHNnbU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I6"/>
  <sheetViews>
    <sheetView workbookViewId="0">
      <selection activeCell="J21" sqref="J21"/>
    </sheetView>
  </sheetViews>
  <sheetFormatPr defaultRowHeight="15" x14ac:dyDescent="0.25"/>
  <cols>
    <col min="1" max="1" width="15.5703125" style="55" customWidth="1"/>
    <col min="2" max="2" width="13.5703125" style="57" customWidth="1"/>
    <col min="3" max="3" width="15" style="57" customWidth="1"/>
    <col min="4" max="4" width="16.5703125" style="57" customWidth="1"/>
    <col min="5" max="5" width="20.140625" style="57" customWidth="1"/>
    <col min="6" max="6" width="23.140625" style="57" customWidth="1"/>
    <col min="7" max="7" width="18" style="57" customWidth="1"/>
    <col min="8" max="8" width="18.42578125" style="57" customWidth="1"/>
    <col min="9" max="9" width="14.140625" style="57" customWidth="1"/>
    <col min="10" max="28" width="50.7109375" style="57" customWidth="1"/>
    <col min="29" max="16384" width="9.140625" style="57"/>
  </cols>
  <sheetData>
    <row r="1" spans="1:9" s="54" customFormat="1" x14ac:dyDescent="0.25">
      <c r="A1" s="54" t="s">
        <v>69</v>
      </c>
      <c r="B1" s="54" t="s">
        <v>72</v>
      </c>
      <c r="C1" s="54" t="s">
        <v>73</v>
      </c>
      <c r="D1" s="54" t="s">
        <v>74</v>
      </c>
      <c r="E1" s="54" t="s">
        <v>75</v>
      </c>
      <c r="F1" s="54" t="s">
        <v>76</v>
      </c>
      <c r="G1" s="54" t="s">
        <v>77</v>
      </c>
      <c r="H1" s="54" t="s">
        <v>78</v>
      </c>
      <c r="I1" s="54" t="s">
        <v>86</v>
      </c>
    </row>
    <row r="2" spans="1:9" ht="15" customHeight="1" x14ac:dyDescent="0.25">
      <c r="A2" s="73">
        <v>1</v>
      </c>
      <c r="B2" s="56">
        <v>1</v>
      </c>
      <c r="C2" s="56">
        <v>1</v>
      </c>
      <c r="D2" s="56"/>
      <c r="E2" s="56"/>
      <c r="F2" s="56"/>
      <c r="G2" s="56"/>
      <c r="H2" s="56"/>
      <c r="I2" s="56"/>
    </row>
    <row r="3" spans="1:9" ht="15" customHeight="1" x14ac:dyDescent="0.25">
      <c r="A3" s="73">
        <v>2</v>
      </c>
      <c r="B3" s="56">
        <v>1</v>
      </c>
      <c r="C3" s="56"/>
      <c r="D3" s="56"/>
      <c r="E3" s="56"/>
      <c r="F3" s="56"/>
      <c r="G3" s="56"/>
      <c r="H3" s="56"/>
      <c r="I3" s="56"/>
    </row>
    <row r="4" spans="1:9" ht="15" customHeight="1" x14ac:dyDescent="0.25">
      <c r="A4" s="73">
        <v>3</v>
      </c>
      <c r="B4" s="56">
        <v>1</v>
      </c>
      <c r="C4" s="56"/>
      <c r="D4" s="56"/>
      <c r="E4" s="56"/>
      <c r="F4" s="56"/>
      <c r="G4" s="56"/>
      <c r="H4" s="56"/>
      <c r="I4" s="56"/>
    </row>
    <row r="5" spans="1:9" ht="15" customHeight="1" x14ac:dyDescent="0.25">
      <c r="A5" s="73">
        <v>4</v>
      </c>
      <c r="B5" s="56">
        <v>1</v>
      </c>
      <c r="C5" s="56"/>
      <c r="D5" s="56"/>
      <c r="E5" s="56"/>
      <c r="F5" s="56"/>
      <c r="G5" s="56"/>
      <c r="H5" s="56"/>
      <c r="I5" s="56"/>
    </row>
    <row r="6" spans="1:9" ht="15" customHeight="1" x14ac:dyDescent="0.25">
      <c r="A6" s="73">
        <v>5</v>
      </c>
      <c r="B6" s="56">
        <v>1</v>
      </c>
      <c r="C6" s="56"/>
      <c r="D6" s="56"/>
      <c r="E6" s="56"/>
      <c r="F6" s="56"/>
      <c r="G6" s="56"/>
      <c r="H6" s="56"/>
      <c r="I6" s="56"/>
    </row>
  </sheetData>
  <sheetProtection algorithmName="SHA-512" hashValue="HLuML8934ZofC5psfXHpV4j8yPPJMBK5P72Lu9Y4Ealfi2iDYnGfkD/LoRLz/XpuqjN4vM9JdZf3fVDiAQdgsw==" saltValue="zHVJk8zAluP09rnadDSLt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B0757F7999542B25D2087F2A13603" ma:contentTypeVersion="2" ma:contentTypeDescription="Vytvoří nový dokument" ma:contentTypeScope="" ma:versionID="5e17896b5dd015cda66a34a23da7bc30">
  <xsd:schema xmlns:xsd="http://www.w3.org/2001/XMLSchema" xmlns:xs="http://www.w3.org/2001/XMLSchema" xmlns:p="http://schemas.microsoft.com/office/2006/metadata/properties" xmlns:ns2="c4de444a-2853-4fb5-bc6e-24d479ac7bcd" targetNamespace="http://schemas.microsoft.com/office/2006/metadata/properties" ma:root="true" ma:fieldsID="8faf2fe5351a306832d94a77f41242bc" ns2:_="">
    <xsd:import namespace="c4de444a-2853-4fb5-bc6e-24d479ac7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444a-2853-4fb5-bc6e-24d479ac7b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6E353-6000-42AE-8623-9C91080903A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4de444a-2853-4fb5-bc6e-24d479ac7bc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695843-FF7F-4F3B-B470-39E2904556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B6B99-B755-477A-A4E3-CD8F10BC2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e444a-2853-4fb5-bc6e-24d479ac7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Zpráva FSP25+</vt:lpstr>
      <vt:lpstr>FSP 2025-2027 přehled projektů</vt:lpstr>
      <vt:lpstr>zmeny25</vt:lpstr>
      <vt:lpstr>DATA FSP</vt:lpstr>
      <vt:lpstr>Indikátory_datově</vt:lpstr>
      <vt:lpstr>Cílový stav 25-datově</vt:lpstr>
      <vt:lpstr>'FSP 2025-2027 přehled projektů'!Názvy_tisku</vt:lpstr>
      <vt:lpstr>'FSP 2025-2027 přehled projektů'!Oblast_tisku</vt:lpstr>
      <vt:lpstr>'Zpráva FSP25+'!Oblast_tisku</vt:lpstr>
    </vt:vector>
  </TitlesOfParts>
  <Company>JČU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Lysenko-Chvíla</dc:creator>
  <cp:lastModifiedBy>Štumpfová Barbora Mgr.</cp:lastModifiedBy>
  <cp:lastPrinted>2023-12-18T11:01:15Z</cp:lastPrinted>
  <dcterms:created xsi:type="dcterms:W3CDTF">2010-12-20T10:32:29Z</dcterms:created>
  <dcterms:modified xsi:type="dcterms:W3CDTF">2025-12-11T13:23:17Z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0x0101005E4B0757F7999542B25D2087F2A13603</vt:lpwstr>
  </property>
</Properties>
</file>